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neral Accounting\SMC Budget Augmentation\Forms\Adobe Sign\May 2023\"/>
    </mc:Choice>
  </mc:AlternateContent>
  <xr:revisionPtr revIDLastSave="0" documentId="13_ncr:1_{5D26C397-6F8E-49B2-9823-725C101B2010}" xr6:coauthVersionLast="36" xr6:coauthVersionMax="36" xr10:uidLastSave="{00000000-0000-0000-0000-000000000000}"/>
  <bookViews>
    <workbookView xWindow="0" yWindow="240" windowWidth="22980" windowHeight="9405" xr2:uid="{00000000-000D-0000-FFFF-FFFF00000000}"/>
  </bookViews>
  <sheets>
    <sheet name="New Hire" sheetId="2" r:id="rId1"/>
    <sheet name="New Hire Sample" sheetId="1" r:id="rId2"/>
    <sheet name="WOC" sheetId="20" r:id="rId3"/>
    <sheet name="Sample WOC" sheetId="18" r:id="rId4"/>
  </sheets>
  <calcPr calcId="191029"/>
</workbook>
</file>

<file path=xl/calcChain.xml><?xml version="1.0" encoding="utf-8"?>
<calcChain xmlns="http://schemas.openxmlformats.org/spreadsheetml/2006/main">
  <c r="E17" i="2" l="1"/>
  <c r="E22" i="2"/>
  <c r="E22" i="1"/>
  <c r="E13" i="20" l="1"/>
  <c r="D13" i="20"/>
  <c r="C30" i="20"/>
  <c r="D11" i="18" l="1"/>
  <c r="D10" i="18"/>
  <c r="E4" i="18"/>
  <c r="E5" i="18" s="1"/>
  <c r="E9" i="18" s="1"/>
  <c r="E17" i="1"/>
  <c r="E9" i="1"/>
  <c r="D12" i="18" l="1"/>
  <c r="D13" i="18" s="1"/>
  <c r="E11" i="18"/>
  <c r="E12" i="18" s="1"/>
  <c r="E13" i="18" s="1"/>
  <c r="D12" i="20"/>
  <c r="E17" i="20" s="1"/>
  <c r="E11" i="20"/>
  <c r="E12" i="20" s="1"/>
  <c r="E9" i="20"/>
  <c r="E30" i="1"/>
  <c r="E29" i="1"/>
  <c r="E10" i="1"/>
  <c r="E13" i="1" s="1"/>
  <c r="E16" i="1" s="1"/>
  <c r="E30" i="2"/>
  <c r="E31" i="2" s="1"/>
  <c r="E10" i="2"/>
  <c r="E13" i="2" s="1"/>
  <c r="E16" i="2" s="1"/>
  <c r="E21" i="1" l="1"/>
  <c r="E18" i="1"/>
  <c r="E23" i="1" s="1"/>
  <c r="E17" i="18"/>
  <c r="E14" i="20"/>
  <c r="E14" i="18"/>
  <c r="E21" i="2"/>
  <c r="E18" i="2"/>
  <c r="E23" i="2" s="1"/>
  <c r="D14" i="20"/>
  <c r="E32" i="2"/>
  <c r="E31" i="1"/>
  <c r="E32" i="1" s="1"/>
  <c r="E18" i="20" l="1"/>
  <c r="E19" i="20" s="1"/>
  <c r="E18" i="18"/>
  <c r="E19" i="18" s="1"/>
  <c r="D14" i="18"/>
</calcChain>
</file>

<file path=xl/sharedStrings.xml><?xml version="1.0" encoding="utf-8"?>
<sst xmlns="http://schemas.openxmlformats.org/spreadsheetml/2006/main" count="127" uniqueCount="74">
  <si>
    <t>PERMANENT POSITION</t>
  </si>
  <si>
    <t>Step A Salary per month</t>
  </si>
  <si>
    <t>A</t>
  </si>
  <si>
    <t>Step B Salary per month</t>
  </si>
  <si>
    <t>B = A * 1.05</t>
  </si>
  <si>
    <t>C</t>
  </si>
  <si>
    <t>Hours per week</t>
  </si>
  <si>
    <t>Annual Salary</t>
  </si>
  <si>
    <t>D = B * C</t>
  </si>
  <si>
    <t>Variable Hours Stipend Percentage</t>
  </si>
  <si>
    <t>Annual Salary plus Stipend</t>
  </si>
  <si>
    <t>Benefits</t>
  </si>
  <si>
    <t>Total Budget to Be Requested per Position</t>
  </si>
  <si>
    <t>Number of Position</t>
  </si>
  <si>
    <t>Total Budget to Be Requested</t>
  </si>
  <si>
    <t>TEMPORARY POSITION</t>
  </si>
  <si>
    <t>Step A Salary per hour</t>
  </si>
  <si>
    <t>No. of hours (cannot exceed 960 hours per Fiscal Year)</t>
  </si>
  <si>
    <t>Total  Salary for the Fiscal Year</t>
  </si>
  <si>
    <t>Salary</t>
  </si>
  <si>
    <t>Benefits Without H &amp; W</t>
  </si>
  <si>
    <t>PERS</t>
  </si>
  <si>
    <t>SSS</t>
  </si>
  <si>
    <t>Medicare</t>
  </si>
  <si>
    <t>SUI</t>
  </si>
  <si>
    <t>Workers' Comp</t>
  </si>
  <si>
    <t>Total</t>
  </si>
  <si>
    <t>Total Annual Salary plus Stipend</t>
  </si>
  <si>
    <t>Total Benefits</t>
  </si>
  <si>
    <t>Salary and benefits</t>
  </si>
  <si>
    <t>Cost Variance</t>
  </si>
  <si>
    <t>Total pay : No.of Days x hr/day = 90 days maximum x 8 x rate</t>
  </si>
  <si>
    <t>Cost Variance - WOC Admin Assisitant 1 to Admin Assisitant 2</t>
  </si>
  <si>
    <t>Admin Assistant 2</t>
  </si>
  <si>
    <t>Admin Assistant 1</t>
  </si>
  <si>
    <t>Step E with LO1</t>
  </si>
  <si>
    <t>Salary of employee for the new position should be at least 5% higher than his current rate</t>
  </si>
  <si>
    <t>Hourly rate to be used for new position</t>
  </si>
  <si>
    <r>
      <t xml:space="preserve">Current hourly rate of employee working out class - </t>
    </r>
    <r>
      <rPr>
        <sz val="11"/>
        <color rgb="FFFF0000"/>
        <rFont val="Calibri"/>
        <family val="2"/>
        <scheme val="minor"/>
      </rPr>
      <t>AA1</t>
    </r>
  </si>
  <si>
    <r>
      <t xml:space="preserve">Current hourly rate of employee working out class without longevity - </t>
    </r>
    <r>
      <rPr>
        <sz val="11"/>
        <color rgb="FFFF0000"/>
        <rFont val="Calibri"/>
        <family val="2"/>
        <scheme val="minor"/>
      </rPr>
      <t>AA1</t>
    </r>
  </si>
  <si>
    <r>
      <t xml:space="preserve">Hourly rate for the new position - </t>
    </r>
    <r>
      <rPr>
        <sz val="11"/>
        <color rgb="FFFF0000"/>
        <rFont val="Calibri"/>
        <family val="2"/>
        <scheme val="minor"/>
      </rPr>
      <t>AA2 - Step A</t>
    </r>
  </si>
  <si>
    <t>Hourly Rate with longevity</t>
  </si>
  <si>
    <t>Current hourly rate of employee working out class</t>
  </si>
  <si>
    <t xml:space="preserve">Current hourly rate of employee working out class without longevity </t>
  </si>
  <si>
    <t>Hourly rate for the new position</t>
  </si>
  <si>
    <t>Cost Variance - Current  to New Position</t>
  </si>
  <si>
    <t>New Position</t>
  </si>
  <si>
    <t>Current Position</t>
  </si>
  <si>
    <t>Link to Salary Rates:</t>
  </si>
  <si>
    <t>No. of months</t>
  </si>
  <si>
    <t>Please fill in the yellow highlighted portion.</t>
  </si>
  <si>
    <t>E = B * C * D/40</t>
  </si>
  <si>
    <t>F</t>
  </si>
  <si>
    <t>G = D * (1+F)</t>
  </si>
  <si>
    <t>I = F + G</t>
  </si>
  <si>
    <t xml:space="preserve">J </t>
  </si>
  <si>
    <t>K = G x J</t>
  </si>
  <si>
    <t>M = I * J</t>
  </si>
  <si>
    <t>Click on    i    beside the word Salary</t>
  </si>
  <si>
    <t>AA</t>
  </si>
  <si>
    <t>BB</t>
  </si>
  <si>
    <t>CC = AA * BB</t>
  </si>
  <si>
    <t>DD = CC x .08</t>
  </si>
  <si>
    <t>example 34 days at 8 hours per day</t>
  </si>
  <si>
    <t>https://www.governmentjobs.com/careers/smc/classspecs</t>
  </si>
  <si>
    <t>example 40 days</t>
  </si>
  <si>
    <t>Total Cost - Amount to Request on PBAR</t>
  </si>
  <si>
    <t>http://governmentjobs.com/careers/smc/classspecs</t>
  </si>
  <si>
    <t>Example: Administrative Assistant 1 as of July 1, 2022</t>
  </si>
  <si>
    <t>H = G x 50%</t>
  </si>
  <si>
    <r>
      <t xml:space="preserve">Salary of employee for the new position should be at least 5% higher than his current rate - </t>
    </r>
    <r>
      <rPr>
        <sz val="11"/>
        <color rgb="FFFF0000"/>
        <rFont val="Calibri"/>
        <family val="2"/>
        <scheme val="minor"/>
      </rPr>
      <t>$31.94 * 1.05</t>
    </r>
  </si>
  <si>
    <r>
      <t xml:space="preserve">Hourly rate to be used for new position - </t>
    </r>
    <r>
      <rPr>
        <sz val="11"/>
        <color rgb="FFFF0000"/>
        <rFont val="Calibri"/>
        <family val="2"/>
        <scheme val="minor"/>
      </rPr>
      <t>AA2 (Step B $29.70; Step C $31.19; Step D $32.75; Step E $34.39)  - USE Step E</t>
    </r>
  </si>
  <si>
    <t>G = F x 36%</t>
  </si>
  <si>
    <t>L = K x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</si>
</sst>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9">
    <xf numFmtId="0" fontId="0" fillId="0" borderId="0" xfId="0"/>
    <xf numFmtId="43" fontId="0" fillId="0" borderId="0" xfId="1" applyFont="1"/>
    <xf numFmtId="0" fontId="2" fillId="0" borderId="0" xfId="0" applyFont="1"/>
    <xf numFmtId="0" fontId="0" fillId="0" borderId="4" xfId="0" applyBorder="1"/>
    <xf numFmtId="0" fontId="0" fillId="0" borderId="0" xfId="0" applyBorder="1"/>
    <xf numFmtId="43" fontId="0" fillId="3" borderId="0" xfId="1" applyFont="1" applyFill="1" applyBorder="1" applyProtection="1">
      <protection locked="0"/>
    </xf>
    <xf numFmtId="0" fontId="0" fillId="0" borderId="0" xfId="0" applyFill="1" applyBorder="1"/>
    <xf numFmtId="43" fontId="3" fillId="0" borderId="0" xfId="1" applyFont="1" applyFill="1" applyBorder="1"/>
    <xf numFmtId="0" fontId="0" fillId="0" borderId="6" xfId="0" applyBorder="1"/>
    <xf numFmtId="0" fontId="0" fillId="0" borderId="7" xfId="0" applyBorder="1"/>
    <xf numFmtId="0" fontId="0" fillId="0" borderId="0" xfId="0" applyProtection="1"/>
    <xf numFmtId="0" fontId="4" fillId="2" borderId="0" xfId="4" applyFill="1" applyProtection="1"/>
    <xf numFmtId="0" fontId="0" fillId="2" borderId="0" xfId="0" applyFill="1" applyProtection="1"/>
    <xf numFmtId="43" fontId="0" fillId="2" borderId="0" xfId="1" applyFont="1" applyFill="1" applyProtection="1"/>
    <xf numFmtId="0" fontId="0" fillId="3" borderId="0" xfId="0" applyFill="1" applyProtection="1"/>
    <xf numFmtId="43" fontId="0" fillId="0" borderId="0" xfId="1" applyFont="1" applyProtection="1"/>
    <xf numFmtId="0" fontId="0" fillId="0" borderId="4" xfId="0" applyBorder="1" applyProtection="1"/>
    <xf numFmtId="0" fontId="0" fillId="0" borderId="0" xfId="0" applyBorder="1" applyProtection="1"/>
    <xf numFmtId="43" fontId="0" fillId="0" borderId="0" xfId="1" applyFont="1" applyBorder="1" applyProtection="1"/>
    <xf numFmtId="0" fontId="0" fillId="0" borderId="5" xfId="0" applyBorder="1" applyProtection="1"/>
    <xf numFmtId="0" fontId="0" fillId="0" borderId="0" xfId="0" applyFill="1" applyBorder="1" applyProtection="1"/>
    <xf numFmtId="164" fontId="0" fillId="3" borderId="0" xfId="3" applyNumberFormat="1" applyFont="1" applyFill="1" applyBorder="1" applyProtection="1">
      <protection locked="0"/>
    </xf>
    <xf numFmtId="0" fontId="3" fillId="5" borderId="0" xfId="0" applyFont="1" applyFill="1" applyBorder="1" applyProtection="1"/>
    <xf numFmtId="43" fontId="3" fillId="5" borderId="0" xfId="1" applyFont="1" applyFill="1" applyBorder="1" applyProtection="1"/>
    <xf numFmtId="43" fontId="3" fillId="0" borderId="0" xfId="1" applyFont="1" applyFill="1" applyBorder="1" applyProtection="1"/>
    <xf numFmtId="43" fontId="3" fillId="3" borderId="0" xfId="1" applyFont="1" applyFill="1" applyBorder="1" applyProtection="1">
      <protection locked="0"/>
    </xf>
    <xf numFmtId="0" fontId="0" fillId="0" borderId="6" xfId="0" applyBorder="1" applyProtection="1"/>
    <xf numFmtId="0" fontId="0" fillId="0" borderId="7" xfId="0" applyBorder="1" applyProtection="1"/>
    <xf numFmtId="43" fontId="0" fillId="0" borderId="7" xfId="1" applyFont="1" applyBorder="1" applyProtection="1"/>
    <xf numFmtId="0" fontId="0" fillId="0" borderId="8" xfId="0" applyBorder="1" applyProtection="1"/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3" fontId="3" fillId="0" borderId="0" xfId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43" fontId="0" fillId="0" borderId="0" xfId="1" applyFont="1" applyFill="1" applyBorder="1"/>
    <xf numFmtId="0" fontId="0" fillId="0" borderId="5" xfId="0" applyFill="1" applyBorder="1"/>
    <xf numFmtId="43" fontId="0" fillId="0" borderId="0" xfId="1" applyFont="1" applyFill="1" applyBorder="1" applyProtection="1">
      <protection locked="0"/>
    </xf>
    <xf numFmtId="43" fontId="3" fillId="0" borderId="0" xfId="1" applyFont="1" applyFill="1" applyBorder="1" applyProtection="1">
      <protection locked="0"/>
    </xf>
    <xf numFmtId="44" fontId="3" fillId="0" borderId="0" xfId="2" applyFont="1" applyFill="1" applyBorder="1"/>
    <xf numFmtId="0" fontId="3" fillId="0" borderId="0" xfId="0" applyFont="1" applyFill="1" applyBorder="1"/>
    <xf numFmtId="0" fontId="0" fillId="0" borderId="0" xfId="0" applyFill="1" applyBorder="1" applyAlignment="1">
      <alignment horizontal="left" indent="2"/>
    </xf>
    <xf numFmtId="43" fontId="1" fillId="0" borderId="0" xfId="1" applyFont="1" applyFill="1" applyBorder="1"/>
    <xf numFmtId="0" fontId="3" fillId="0" borderId="0" xfId="0" applyFont="1" applyFill="1" applyBorder="1" applyAlignment="1">
      <alignment horizontal="left" indent="2"/>
    </xf>
    <xf numFmtId="44" fontId="3" fillId="0" borderId="9" xfId="2" applyFont="1" applyFill="1" applyBorder="1"/>
    <xf numFmtId="44" fontId="3" fillId="0" borderId="0" xfId="2" applyFont="1" applyFill="1" applyBorder="1" applyAlignment="1">
      <alignment horizontal="center" wrapText="1"/>
    </xf>
    <xf numFmtId="43" fontId="0" fillId="0" borderId="7" xfId="1" applyFont="1" applyFill="1" applyBorder="1"/>
    <xf numFmtId="0" fontId="0" fillId="0" borderId="8" xfId="0" applyFill="1" applyBorder="1"/>
    <xf numFmtId="165" fontId="0" fillId="0" borderId="0" xfId="3" applyNumberFormat="1" applyFont="1"/>
    <xf numFmtId="0" fontId="3" fillId="4" borderId="0" xfId="0" applyFont="1" applyFill="1" applyBorder="1" applyProtection="1"/>
    <xf numFmtId="43" fontId="3" fillId="4" borderId="0" xfId="1" applyFont="1" applyFill="1" applyBorder="1" applyProtection="1"/>
    <xf numFmtId="43" fontId="1" fillId="0" borderId="0" xfId="1" applyFont="1" applyFill="1" applyBorder="1" applyAlignment="1">
      <alignment horizontal="left" wrapText="1"/>
    </xf>
    <xf numFmtId="43" fontId="1" fillId="0" borderId="5" xfId="1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3" fontId="5" fillId="0" borderId="0" xfId="1" applyFont="1" applyFill="1" applyBorder="1" applyAlignment="1">
      <alignment horizontal="center" wrapText="1"/>
    </xf>
    <xf numFmtId="43" fontId="1" fillId="0" borderId="0" xfId="1" applyFont="1" applyFill="1" applyBorder="1" applyAlignment="1">
      <alignment horizontal="left"/>
    </xf>
    <xf numFmtId="44" fontId="1" fillId="0" borderId="0" xfId="2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44" fontId="0" fillId="0" borderId="0" xfId="2" applyFont="1" applyFill="1" applyBorder="1" applyProtection="1">
      <protection locked="0"/>
    </xf>
    <xf numFmtId="44" fontId="3" fillId="0" borderId="0" xfId="2" applyFont="1" applyFill="1" applyBorder="1" applyProtection="1">
      <protection locked="0"/>
    </xf>
    <xf numFmtId="0" fontId="2" fillId="0" borderId="0" xfId="0" applyFont="1" applyBorder="1"/>
    <xf numFmtId="44" fontId="1" fillId="3" borderId="0" xfId="2" applyFont="1" applyFill="1" applyBorder="1" applyAlignment="1">
      <alignment horizontal="center" wrapText="1"/>
    </xf>
    <xf numFmtId="44" fontId="0" fillId="3" borderId="0" xfId="2" applyFont="1" applyFill="1" applyBorder="1" applyAlignment="1" applyProtection="1">
      <alignment vertical="top"/>
      <protection locked="0"/>
    </xf>
    <xf numFmtId="44" fontId="3" fillId="3" borderId="0" xfId="2" applyFont="1" applyFill="1" applyBorder="1" applyProtection="1">
      <protection locked="0"/>
    </xf>
    <xf numFmtId="0" fontId="2" fillId="3" borderId="0" xfId="0" applyFont="1" applyFill="1" applyBorder="1"/>
    <xf numFmtId="0" fontId="6" fillId="3" borderId="0" xfId="0" applyFont="1" applyFill="1" applyProtection="1"/>
    <xf numFmtId="43" fontId="0" fillId="3" borderId="0" xfId="1" applyFont="1" applyFill="1" applyProtection="1"/>
    <xf numFmtId="43" fontId="2" fillId="0" borderId="0" xfId="1" applyFont="1" applyFill="1" applyBorder="1" applyAlignment="1">
      <alignment horizontal="left"/>
    </xf>
    <xf numFmtId="0" fontId="3" fillId="4" borderId="1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horizontal="center"/>
    </xf>
    <xf numFmtId="0" fontId="3" fillId="6" borderId="3" xfId="0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3" fontId="1" fillId="0" borderId="0" xfId="1" applyFont="1" applyFill="1" applyBorder="1" applyAlignment="1">
      <alignment horizontal="left" wrapText="1"/>
    </xf>
    <xf numFmtId="43" fontId="1" fillId="0" borderId="5" xfId="1" applyFont="1" applyFill="1" applyBorder="1" applyAlignment="1">
      <alignment horizontal="left"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13</xdr:row>
      <xdr:rowOff>167640</xdr:rowOff>
    </xdr:from>
    <xdr:to>
      <xdr:col>5</xdr:col>
      <xdr:colOff>205740</xdr:colOff>
      <xdr:row>17</xdr:row>
      <xdr:rowOff>60960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387340" y="2011680"/>
          <a:ext cx="1021080" cy="441960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1470660</xdr:colOff>
      <xdr:row>14</xdr:row>
      <xdr:rowOff>129540</xdr:rowOff>
    </xdr:from>
    <xdr:to>
      <xdr:col>5</xdr:col>
      <xdr:colOff>160020</xdr:colOff>
      <xdr:row>18</xdr:row>
      <xdr:rowOff>106680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096000" y="2156460"/>
          <a:ext cx="1074420" cy="70866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708660</xdr:colOff>
      <xdr:row>19</xdr:row>
      <xdr:rowOff>160020</xdr:rowOff>
    </xdr:from>
    <xdr:to>
      <xdr:col>5</xdr:col>
      <xdr:colOff>152400</xdr:colOff>
      <xdr:row>22</xdr:row>
      <xdr:rowOff>53340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608320" y="2004060"/>
          <a:ext cx="1143000" cy="441960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708660</xdr:colOff>
      <xdr:row>13</xdr:row>
      <xdr:rowOff>160020</xdr:rowOff>
    </xdr:from>
    <xdr:to>
      <xdr:col>5</xdr:col>
      <xdr:colOff>152400</xdr:colOff>
      <xdr:row>17</xdr:row>
      <xdr:rowOff>53340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334000" y="2080260"/>
          <a:ext cx="1021080" cy="464820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708660</xdr:colOff>
      <xdr:row>19</xdr:row>
      <xdr:rowOff>160020</xdr:rowOff>
    </xdr:from>
    <xdr:to>
      <xdr:col>5</xdr:col>
      <xdr:colOff>152400</xdr:colOff>
      <xdr:row>22</xdr:row>
      <xdr:rowOff>53340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334000" y="2842260"/>
          <a:ext cx="1021080" cy="464820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</xdr:colOff>
      <xdr:row>1</xdr:row>
      <xdr:rowOff>0</xdr:rowOff>
    </xdr:from>
    <xdr:to>
      <xdr:col>1</xdr:col>
      <xdr:colOff>606698</xdr:colOff>
      <xdr:row>1</xdr:row>
      <xdr:rowOff>144780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1" y="182880"/>
          <a:ext cx="606697" cy="144780"/>
        </a:xfrm>
        <a:prstGeom prst="rect">
          <a:avLst/>
        </a:prstGeom>
      </xdr:spPr>
    </xdr:pic>
    <xdr:clientData/>
  </xdr:twoCellAnchor>
  <xdr:twoCellAnchor>
    <xdr:from>
      <xdr:col>2</xdr:col>
      <xdr:colOff>541020</xdr:colOff>
      <xdr:row>1</xdr:row>
      <xdr:rowOff>60960</xdr:rowOff>
    </xdr:from>
    <xdr:to>
      <xdr:col>2</xdr:col>
      <xdr:colOff>655320</xdr:colOff>
      <xdr:row>1</xdr:row>
      <xdr:rowOff>160020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760220" y="243840"/>
          <a:ext cx="114300" cy="9906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</xdr:colOff>
      <xdr:row>10</xdr:row>
      <xdr:rowOff>167640</xdr:rowOff>
    </xdr:from>
    <xdr:to>
      <xdr:col>5</xdr:col>
      <xdr:colOff>198120</xdr:colOff>
      <xdr:row>13</xdr:row>
      <xdr:rowOff>60960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638800" y="2087880"/>
          <a:ext cx="1219200" cy="464820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114300</xdr:colOff>
      <xdr:row>10</xdr:row>
      <xdr:rowOff>152400</xdr:rowOff>
    </xdr:from>
    <xdr:to>
      <xdr:col>5</xdr:col>
      <xdr:colOff>152400</xdr:colOff>
      <xdr:row>14</xdr:row>
      <xdr:rowOff>30480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722620" y="2072640"/>
          <a:ext cx="1089660" cy="64008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762000</xdr:colOff>
      <xdr:row>13</xdr:row>
      <xdr:rowOff>167640</xdr:rowOff>
    </xdr:from>
    <xdr:to>
      <xdr:col>5</xdr:col>
      <xdr:colOff>205740</xdr:colOff>
      <xdr:row>17</xdr:row>
      <xdr:rowOff>60960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387340" y="2560320"/>
          <a:ext cx="1828800" cy="624840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1470660</xdr:colOff>
      <xdr:row>14</xdr:row>
      <xdr:rowOff>129540</xdr:rowOff>
    </xdr:from>
    <xdr:to>
      <xdr:col>5</xdr:col>
      <xdr:colOff>160020</xdr:colOff>
      <xdr:row>18</xdr:row>
      <xdr:rowOff>106680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096000" y="2705100"/>
          <a:ext cx="1074420" cy="70866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708660</xdr:colOff>
      <xdr:row>19</xdr:row>
      <xdr:rowOff>160020</xdr:rowOff>
    </xdr:from>
    <xdr:to>
      <xdr:col>5</xdr:col>
      <xdr:colOff>152400</xdr:colOff>
      <xdr:row>22</xdr:row>
      <xdr:rowOff>53340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334000" y="3649980"/>
          <a:ext cx="1828800" cy="441960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708660</xdr:colOff>
      <xdr:row>13</xdr:row>
      <xdr:rowOff>160020</xdr:rowOff>
    </xdr:from>
    <xdr:to>
      <xdr:col>5</xdr:col>
      <xdr:colOff>152400</xdr:colOff>
      <xdr:row>17</xdr:row>
      <xdr:rowOff>53340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334000" y="2552700"/>
          <a:ext cx="1828800" cy="624840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708660</xdr:colOff>
      <xdr:row>19</xdr:row>
      <xdr:rowOff>160020</xdr:rowOff>
    </xdr:from>
    <xdr:to>
      <xdr:col>5</xdr:col>
      <xdr:colOff>152400</xdr:colOff>
      <xdr:row>22</xdr:row>
      <xdr:rowOff>53340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334000" y="3649980"/>
          <a:ext cx="1828800" cy="441960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</xdr:colOff>
      <xdr:row>1</xdr:row>
      <xdr:rowOff>0</xdr:rowOff>
    </xdr:from>
    <xdr:to>
      <xdr:col>1</xdr:col>
      <xdr:colOff>606698</xdr:colOff>
      <xdr:row>1</xdr:row>
      <xdr:rowOff>144780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1" y="182880"/>
          <a:ext cx="606697" cy="144780"/>
        </a:xfrm>
        <a:prstGeom prst="rect">
          <a:avLst/>
        </a:prstGeom>
      </xdr:spPr>
    </xdr:pic>
    <xdr:clientData/>
  </xdr:twoCellAnchor>
  <xdr:twoCellAnchor>
    <xdr:from>
      <xdr:col>2</xdr:col>
      <xdr:colOff>541020</xdr:colOff>
      <xdr:row>1</xdr:row>
      <xdr:rowOff>60960</xdr:rowOff>
    </xdr:from>
    <xdr:to>
      <xdr:col>2</xdr:col>
      <xdr:colOff>655320</xdr:colOff>
      <xdr:row>1</xdr:row>
      <xdr:rowOff>160020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760220" y="243840"/>
          <a:ext cx="114300" cy="9906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769620</xdr:colOff>
      <xdr:row>15</xdr:row>
      <xdr:rowOff>60960</xdr:rowOff>
    </xdr:from>
    <xdr:to>
      <xdr:col>5</xdr:col>
      <xdr:colOff>266700</xdr:colOff>
      <xdr:row>19</xdr:row>
      <xdr:rowOff>144780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370320" y="3345180"/>
          <a:ext cx="1135380" cy="81534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overnmentjobs.com/careers/smc/classspec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ernmentjobs.com/careers/smc/classspec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36"/>
  <sheetViews>
    <sheetView tabSelected="1" workbookViewId="0">
      <selection activeCell="E12" sqref="E12"/>
    </sheetView>
  </sheetViews>
  <sheetFormatPr defaultRowHeight="15" x14ac:dyDescent="0.25"/>
  <cols>
    <col min="3" max="3" width="49.7109375" bestFit="1" customWidth="1"/>
    <col min="4" max="4" width="23.28515625" customWidth="1"/>
    <col min="5" max="5" width="11.5703125" bestFit="1" customWidth="1"/>
  </cols>
  <sheetData>
    <row r="1" spans="1:6" x14ac:dyDescent="0.25">
      <c r="A1" s="10" t="s">
        <v>48</v>
      </c>
      <c r="C1" s="11" t="s">
        <v>67</v>
      </c>
      <c r="D1" s="12"/>
      <c r="E1" s="13"/>
      <c r="F1" s="12"/>
    </row>
    <row r="2" spans="1:6" x14ac:dyDescent="0.25">
      <c r="A2" s="10"/>
      <c r="C2" t="s">
        <v>58</v>
      </c>
    </row>
    <row r="3" spans="1:6" x14ac:dyDescent="0.25">
      <c r="A3" s="10"/>
      <c r="B3" s="10"/>
      <c r="C3" s="10"/>
      <c r="D3" s="10"/>
      <c r="E3" s="15"/>
      <c r="F3" s="10"/>
    </row>
    <row r="4" spans="1:6" x14ac:dyDescent="0.25">
      <c r="A4" s="10"/>
      <c r="B4" s="2"/>
      <c r="C4" s="10"/>
      <c r="D4" s="10"/>
      <c r="E4" s="15"/>
      <c r="F4" s="10"/>
    </row>
    <row r="5" spans="1:6" x14ac:dyDescent="0.25">
      <c r="A5" s="10"/>
      <c r="B5" s="10"/>
      <c r="C5" s="10"/>
      <c r="D5" s="10"/>
      <c r="E5" s="15"/>
      <c r="F5" s="10"/>
    </row>
    <row r="6" spans="1:6" ht="15.75" thickBot="1" x14ac:dyDescent="0.3">
      <c r="A6" s="10"/>
      <c r="B6" s="65" t="s">
        <v>50</v>
      </c>
      <c r="C6" s="14"/>
      <c r="D6" s="14"/>
      <c r="E6" s="66"/>
      <c r="F6" s="14"/>
    </row>
    <row r="7" spans="1:6" ht="15.75" thickBot="1" x14ac:dyDescent="0.3">
      <c r="A7" s="10"/>
      <c r="B7" s="68" t="s">
        <v>0</v>
      </c>
      <c r="C7" s="69"/>
      <c r="D7" s="69"/>
      <c r="E7" s="69"/>
      <c r="F7" s="70"/>
    </row>
    <row r="8" spans="1:6" x14ac:dyDescent="0.25">
      <c r="A8" s="10"/>
      <c r="B8" s="16"/>
      <c r="C8" s="17"/>
      <c r="D8" s="17"/>
      <c r="E8" s="18"/>
      <c r="F8" s="19"/>
    </row>
    <row r="9" spans="1:6" x14ac:dyDescent="0.25">
      <c r="A9" s="10"/>
      <c r="B9" s="16"/>
      <c r="C9" s="17" t="s">
        <v>1</v>
      </c>
      <c r="D9" s="17" t="s">
        <v>2</v>
      </c>
      <c r="E9" s="5"/>
      <c r="F9" s="19"/>
    </row>
    <row r="10" spans="1:6" x14ac:dyDescent="0.25">
      <c r="A10" s="10"/>
      <c r="B10" s="16"/>
      <c r="C10" s="17" t="s">
        <v>3</v>
      </c>
      <c r="D10" s="17" t="s">
        <v>4</v>
      </c>
      <c r="E10" s="18">
        <f>ROUND(E9*1.05,0)</f>
        <v>0</v>
      </c>
      <c r="F10" s="19"/>
    </row>
    <row r="11" spans="1:6" x14ac:dyDescent="0.25">
      <c r="A11" s="10"/>
      <c r="B11" s="16"/>
      <c r="C11" s="17" t="s">
        <v>49</v>
      </c>
      <c r="D11" s="17" t="s">
        <v>5</v>
      </c>
      <c r="E11" s="5"/>
      <c r="F11" s="19"/>
    </row>
    <row r="12" spans="1:6" x14ac:dyDescent="0.25">
      <c r="A12" s="10"/>
      <c r="B12" s="16"/>
      <c r="C12" s="20" t="s">
        <v>6</v>
      </c>
      <c r="D12" s="20" t="s">
        <v>8</v>
      </c>
      <c r="E12" s="5"/>
      <c r="F12" s="19"/>
    </row>
    <row r="13" spans="1:6" x14ac:dyDescent="0.25">
      <c r="A13" s="10"/>
      <c r="B13" s="16"/>
      <c r="C13" s="17" t="s">
        <v>7</v>
      </c>
      <c r="D13" s="17" t="s">
        <v>51</v>
      </c>
      <c r="E13" s="18">
        <f>ROUND(E10*E11*E12/40,0)</f>
        <v>0</v>
      </c>
      <c r="F13" s="19"/>
    </row>
    <row r="14" spans="1:6" x14ac:dyDescent="0.25">
      <c r="A14" s="10"/>
      <c r="B14" s="16"/>
      <c r="C14" s="20" t="s">
        <v>9</v>
      </c>
      <c r="D14" s="20" t="s">
        <v>52</v>
      </c>
      <c r="E14" s="21"/>
      <c r="F14" s="19"/>
    </row>
    <row r="15" spans="1:6" x14ac:dyDescent="0.25">
      <c r="A15" s="10"/>
      <c r="B15" s="16"/>
      <c r="C15" s="20"/>
      <c r="D15" s="20"/>
      <c r="E15" s="20"/>
      <c r="F15" s="19"/>
    </row>
    <row r="16" spans="1:6" x14ac:dyDescent="0.25">
      <c r="A16" s="10"/>
      <c r="B16" s="16"/>
      <c r="C16" s="22" t="s">
        <v>10</v>
      </c>
      <c r="D16" s="22" t="s">
        <v>53</v>
      </c>
      <c r="E16" s="23">
        <f>ROUND(E13*(1+E14),0)</f>
        <v>0</v>
      </c>
      <c r="F16" s="19"/>
    </row>
    <row r="17" spans="1:8" x14ac:dyDescent="0.25">
      <c r="A17" s="10"/>
      <c r="B17" s="16"/>
      <c r="C17" s="22" t="s">
        <v>11</v>
      </c>
      <c r="D17" s="22" t="s">
        <v>69</v>
      </c>
      <c r="E17" s="23">
        <f>ROUND(E16*0.5,0)</f>
        <v>0</v>
      </c>
      <c r="F17" s="19"/>
    </row>
    <row r="18" spans="1:8" x14ac:dyDescent="0.25">
      <c r="A18" s="10"/>
      <c r="B18" s="16"/>
      <c r="C18" s="17" t="s">
        <v>12</v>
      </c>
      <c r="D18" s="20" t="s">
        <v>54</v>
      </c>
      <c r="E18" s="24">
        <f>E16+E17</f>
        <v>0</v>
      </c>
      <c r="F18" s="19"/>
    </row>
    <row r="19" spans="1:8" x14ac:dyDescent="0.25">
      <c r="A19" s="10"/>
      <c r="B19" s="16"/>
      <c r="C19" s="17"/>
      <c r="D19" s="20"/>
      <c r="E19" s="24"/>
      <c r="F19" s="19"/>
    </row>
    <row r="20" spans="1:8" x14ac:dyDescent="0.25">
      <c r="A20" s="10"/>
      <c r="B20" s="16"/>
      <c r="C20" s="20" t="s">
        <v>13</v>
      </c>
      <c r="D20" s="20" t="s">
        <v>55</v>
      </c>
      <c r="E20" s="25"/>
      <c r="F20" s="19"/>
    </row>
    <row r="21" spans="1:8" x14ac:dyDescent="0.25">
      <c r="A21" s="10"/>
      <c r="B21" s="16"/>
      <c r="C21" s="48" t="s">
        <v>27</v>
      </c>
      <c r="D21" s="48" t="s">
        <v>56</v>
      </c>
      <c r="E21" s="49">
        <f>E16*E20</f>
        <v>0</v>
      </c>
      <c r="F21" s="19"/>
    </row>
    <row r="22" spans="1:8" x14ac:dyDescent="0.25">
      <c r="A22" s="10"/>
      <c r="B22" s="16"/>
      <c r="C22" s="48" t="s">
        <v>28</v>
      </c>
      <c r="D22" s="48" t="s">
        <v>73</v>
      </c>
      <c r="E22" s="49">
        <f>ROUND(E21*0.5,0)</f>
        <v>0</v>
      </c>
      <c r="F22" s="19"/>
    </row>
    <row r="23" spans="1:8" x14ac:dyDescent="0.25">
      <c r="A23" s="10"/>
      <c r="B23" s="16"/>
      <c r="C23" s="20" t="s">
        <v>14</v>
      </c>
      <c r="D23" s="20" t="s">
        <v>57</v>
      </c>
      <c r="E23" s="24">
        <f>E18*E20</f>
        <v>0</v>
      </c>
      <c r="F23" s="19"/>
    </row>
    <row r="24" spans="1:8" ht="15.75" thickBot="1" x14ac:dyDescent="0.3">
      <c r="A24" s="10"/>
      <c r="B24" s="26"/>
      <c r="C24" s="27"/>
      <c r="D24" s="27"/>
      <c r="E24" s="28"/>
      <c r="F24" s="29"/>
    </row>
    <row r="25" spans="1:8" ht="15.75" thickBot="1" x14ac:dyDescent="0.3">
      <c r="A25" s="10"/>
      <c r="B25" s="10"/>
      <c r="C25" s="10"/>
      <c r="D25" s="10"/>
      <c r="E25" s="15"/>
      <c r="F25" s="10"/>
    </row>
    <row r="26" spans="1:8" ht="15.75" thickBot="1" x14ac:dyDescent="0.3">
      <c r="A26" s="10"/>
      <c r="B26" s="71" t="s">
        <v>15</v>
      </c>
      <c r="C26" s="72"/>
      <c r="D26" s="72"/>
      <c r="E26" s="72"/>
      <c r="F26" s="73"/>
    </row>
    <row r="27" spans="1:8" x14ac:dyDescent="0.25">
      <c r="A27" s="10"/>
      <c r="B27" s="16"/>
      <c r="C27" s="17"/>
      <c r="D27" s="17"/>
      <c r="E27" s="18"/>
      <c r="F27" s="19"/>
    </row>
    <row r="28" spans="1:8" x14ac:dyDescent="0.25">
      <c r="A28" s="10"/>
      <c r="B28" s="16"/>
      <c r="C28" s="17" t="s">
        <v>16</v>
      </c>
      <c r="D28" s="17" t="s">
        <v>59</v>
      </c>
      <c r="E28" s="5"/>
      <c r="F28" s="19"/>
    </row>
    <row r="29" spans="1:8" x14ac:dyDescent="0.25">
      <c r="A29" s="10"/>
      <c r="B29" s="16"/>
      <c r="C29" s="17" t="s">
        <v>17</v>
      </c>
      <c r="D29" s="17" t="s">
        <v>60</v>
      </c>
      <c r="E29" s="5"/>
      <c r="F29" s="19"/>
      <c r="H29" s="2"/>
    </row>
    <row r="30" spans="1:8" x14ac:dyDescent="0.25">
      <c r="A30" s="10"/>
      <c r="B30" s="16"/>
      <c r="C30" s="17" t="s">
        <v>18</v>
      </c>
      <c r="D30" s="17" t="s">
        <v>61</v>
      </c>
      <c r="E30" s="18">
        <f>ROUND(E28*E29,0)</f>
        <v>0</v>
      </c>
      <c r="F30" s="19"/>
    </row>
    <row r="31" spans="1:8" x14ac:dyDescent="0.25">
      <c r="A31" s="10"/>
      <c r="B31" s="16"/>
      <c r="C31" s="17" t="s">
        <v>11</v>
      </c>
      <c r="D31" s="17" t="s">
        <v>62</v>
      </c>
      <c r="E31" s="18">
        <f>ROUND(E30*0.08,0)</f>
        <v>0</v>
      </c>
      <c r="F31" s="19"/>
    </row>
    <row r="32" spans="1:8" x14ac:dyDescent="0.25">
      <c r="A32" s="10"/>
      <c r="B32" s="16"/>
      <c r="C32" s="17" t="s">
        <v>14</v>
      </c>
      <c r="D32" s="17"/>
      <c r="E32" s="24">
        <f>E30+E31</f>
        <v>0</v>
      </c>
      <c r="F32" s="19"/>
    </row>
    <row r="33" spans="1:6" x14ac:dyDescent="0.25">
      <c r="A33" s="10"/>
      <c r="B33" s="16"/>
      <c r="C33" s="17"/>
      <c r="D33" s="17"/>
      <c r="E33" s="24"/>
      <c r="F33" s="19"/>
    </row>
    <row r="34" spans="1:6" ht="15.75" thickBot="1" x14ac:dyDescent="0.3">
      <c r="A34" s="10"/>
      <c r="B34" s="26"/>
      <c r="C34" s="27"/>
      <c r="D34" s="27"/>
      <c r="E34" s="28"/>
      <c r="F34" s="29"/>
    </row>
    <row r="35" spans="1:6" x14ac:dyDescent="0.25">
      <c r="A35" s="10"/>
      <c r="B35" s="10"/>
      <c r="C35" s="10"/>
      <c r="D35" s="10"/>
      <c r="E35" s="15"/>
      <c r="F35" s="10"/>
    </row>
    <row r="36" spans="1:6" x14ac:dyDescent="0.25">
      <c r="A36" s="10"/>
      <c r="B36" s="10"/>
      <c r="C36" s="10"/>
      <c r="D36" s="10"/>
      <c r="E36" s="15"/>
      <c r="F36" s="10"/>
    </row>
  </sheetData>
  <mergeCells count="2">
    <mergeCell ref="B7:F7"/>
    <mergeCell ref="B26:F26"/>
  </mergeCells>
  <hyperlinks>
    <hyperlink ref="C1" r:id="rId1" xr:uid="{00000000-0004-0000-0000-000000000000}"/>
  </hyperlinks>
  <pageMargins left="0.7" right="0.7" top="0.75" bottom="0.75" header="0.3" footer="0.3"/>
  <pageSetup scale="8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6"/>
  <sheetViews>
    <sheetView topLeftCell="A16" workbookViewId="0">
      <selection activeCell="E32" sqref="E32"/>
    </sheetView>
  </sheetViews>
  <sheetFormatPr defaultRowHeight="15" x14ac:dyDescent="0.25"/>
  <cols>
    <col min="3" max="3" width="49.7109375" bestFit="1" customWidth="1"/>
    <col min="4" max="4" width="23.28515625" customWidth="1"/>
    <col min="5" max="5" width="11.5703125" bestFit="1" customWidth="1"/>
  </cols>
  <sheetData>
    <row r="1" spans="1:6" x14ac:dyDescent="0.25">
      <c r="A1" s="10" t="s">
        <v>48</v>
      </c>
      <c r="C1" s="11" t="s">
        <v>64</v>
      </c>
      <c r="D1" s="12"/>
      <c r="E1" s="13"/>
      <c r="F1" s="12"/>
    </row>
    <row r="2" spans="1:6" x14ac:dyDescent="0.25">
      <c r="A2" s="10"/>
      <c r="C2" t="s">
        <v>58</v>
      </c>
    </row>
    <row r="3" spans="1:6" x14ac:dyDescent="0.25">
      <c r="A3" s="10"/>
      <c r="B3" s="10"/>
      <c r="C3" s="10"/>
      <c r="D3" s="10"/>
      <c r="E3" s="15"/>
      <c r="F3" s="10"/>
    </row>
    <row r="4" spans="1:6" x14ac:dyDescent="0.25">
      <c r="A4" s="10"/>
      <c r="B4" s="2" t="s">
        <v>68</v>
      </c>
      <c r="C4" s="10"/>
      <c r="D4" s="10"/>
      <c r="E4" s="15"/>
      <c r="F4" s="10"/>
    </row>
    <row r="5" spans="1:6" x14ac:dyDescent="0.25">
      <c r="A5" s="10"/>
      <c r="B5" s="10"/>
      <c r="C5" s="10"/>
      <c r="D5" s="10"/>
      <c r="E5" s="15"/>
      <c r="F5" s="10"/>
    </row>
    <row r="6" spans="1:6" ht="15.75" thickBot="1" x14ac:dyDescent="0.3">
      <c r="A6" s="10"/>
      <c r="B6" s="65" t="s">
        <v>50</v>
      </c>
      <c r="C6" s="14"/>
      <c r="D6" s="14"/>
      <c r="E6" s="66"/>
      <c r="F6" s="14"/>
    </row>
    <row r="7" spans="1:6" ht="15.75" thickBot="1" x14ac:dyDescent="0.3">
      <c r="A7" s="10"/>
      <c r="B7" s="68" t="s">
        <v>0</v>
      </c>
      <c r="C7" s="69"/>
      <c r="D7" s="69"/>
      <c r="E7" s="69"/>
      <c r="F7" s="70"/>
    </row>
    <row r="8" spans="1:6" x14ac:dyDescent="0.25">
      <c r="A8" s="10"/>
      <c r="B8" s="16"/>
      <c r="C8" s="17"/>
      <c r="D8" s="17"/>
      <c r="E8" s="18"/>
      <c r="F8" s="19"/>
    </row>
    <row r="9" spans="1:6" x14ac:dyDescent="0.25">
      <c r="A9" s="10"/>
      <c r="B9" s="16"/>
      <c r="C9" s="17" t="s">
        <v>1</v>
      </c>
      <c r="D9" s="17" t="s">
        <v>2</v>
      </c>
      <c r="E9" s="5">
        <f>54660/12</f>
        <v>4555</v>
      </c>
      <c r="F9" s="19"/>
    </row>
    <row r="10" spans="1:6" x14ac:dyDescent="0.25">
      <c r="A10" s="10"/>
      <c r="B10" s="16"/>
      <c r="C10" s="17" t="s">
        <v>3</v>
      </c>
      <c r="D10" s="17" t="s">
        <v>4</v>
      </c>
      <c r="E10" s="18">
        <f>ROUND(E9*1.05,0)</f>
        <v>4783</v>
      </c>
      <c r="F10" s="19"/>
    </row>
    <row r="11" spans="1:6" x14ac:dyDescent="0.25">
      <c r="A11" s="10"/>
      <c r="B11" s="16"/>
      <c r="C11" s="17" t="s">
        <v>49</v>
      </c>
      <c r="D11" s="17" t="s">
        <v>5</v>
      </c>
      <c r="E11" s="5">
        <v>12</v>
      </c>
      <c r="F11" s="19"/>
    </row>
    <row r="12" spans="1:6" x14ac:dyDescent="0.25">
      <c r="A12" s="10"/>
      <c r="B12" s="16"/>
      <c r="C12" s="20" t="s">
        <v>6</v>
      </c>
      <c r="D12" s="20" t="s">
        <v>8</v>
      </c>
      <c r="E12" s="5">
        <v>40</v>
      </c>
      <c r="F12" s="19"/>
    </row>
    <row r="13" spans="1:6" x14ac:dyDescent="0.25">
      <c r="A13" s="10"/>
      <c r="B13" s="16"/>
      <c r="C13" s="17" t="s">
        <v>7</v>
      </c>
      <c r="D13" s="17" t="s">
        <v>51</v>
      </c>
      <c r="E13" s="18">
        <f>ROUND(E10*E11*E12/40,0)</f>
        <v>57396</v>
      </c>
      <c r="F13" s="19"/>
    </row>
    <row r="14" spans="1:6" x14ac:dyDescent="0.25">
      <c r="A14" s="10"/>
      <c r="B14" s="16"/>
      <c r="C14" s="20" t="s">
        <v>9</v>
      </c>
      <c r="D14" s="20" t="s">
        <v>52</v>
      </c>
      <c r="E14" s="21">
        <v>0</v>
      </c>
      <c r="F14" s="19"/>
    </row>
    <row r="15" spans="1:6" x14ac:dyDescent="0.25">
      <c r="A15" s="10"/>
      <c r="B15" s="16"/>
      <c r="C15" s="20"/>
      <c r="D15" s="20"/>
      <c r="E15" s="20"/>
      <c r="F15" s="19"/>
    </row>
    <row r="16" spans="1:6" x14ac:dyDescent="0.25">
      <c r="A16" s="10"/>
      <c r="B16" s="16"/>
      <c r="C16" s="22" t="s">
        <v>10</v>
      </c>
      <c r="D16" s="22" t="s">
        <v>53</v>
      </c>
      <c r="E16" s="23">
        <f>ROUND(E13*(1+E14),0)</f>
        <v>57396</v>
      </c>
      <c r="F16" s="19"/>
    </row>
    <row r="17" spans="1:8" x14ac:dyDescent="0.25">
      <c r="A17" s="10"/>
      <c r="B17" s="16"/>
      <c r="C17" s="22" t="s">
        <v>11</v>
      </c>
      <c r="D17" s="22" t="s">
        <v>69</v>
      </c>
      <c r="E17" s="23">
        <f>ROUND(E16*0.5,0)</f>
        <v>28698</v>
      </c>
      <c r="F17" s="19"/>
    </row>
    <row r="18" spans="1:8" x14ac:dyDescent="0.25">
      <c r="A18" s="10"/>
      <c r="B18" s="16"/>
      <c r="C18" s="17" t="s">
        <v>12</v>
      </c>
      <c r="D18" s="20" t="s">
        <v>54</v>
      </c>
      <c r="E18" s="24">
        <f>E16+E17</f>
        <v>86094</v>
      </c>
      <c r="F18" s="19"/>
    </row>
    <row r="19" spans="1:8" x14ac:dyDescent="0.25">
      <c r="A19" s="10"/>
      <c r="B19" s="16"/>
      <c r="C19" s="17"/>
      <c r="D19" s="20"/>
      <c r="E19" s="24"/>
      <c r="F19" s="19"/>
    </row>
    <row r="20" spans="1:8" x14ac:dyDescent="0.25">
      <c r="A20" s="10"/>
      <c r="B20" s="16"/>
      <c r="C20" s="20" t="s">
        <v>13</v>
      </c>
      <c r="D20" s="20" t="s">
        <v>55</v>
      </c>
      <c r="E20" s="25">
        <v>1</v>
      </c>
      <c r="F20" s="19"/>
    </row>
    <row r="21" spans="1:8" x14ac:dyDescent="0.25">
      <c r="A21" s="10"/>
      <c r="B21" s="16"/>
      <c r="C21" s="48" t="s">
        <v>27</v>
      </c>
      <c r="D21" s="48" t="s">
        <v>56</v>
      </c>
      <c r="E21" s="49">
        <f>E16*E20</f>
        <v>57396</v>
      </c>
      <c r="F21" s="19"/>
    </row>
    <row r="22" spans="1:8" x14ac:dyDescent="0.25">
      <c r="A22" s="10"/>
      <c r="B22" s="16"/>
      <c r="C22" s="48" t="s">
        <v>28</v>
      </c>
      <c r="D22" s="48" t="s">
        <v>73</v>
      </c>
      <c r="E22" s="49">
        <f>ROUND(E21*0.5,0)</f>
        <v>28698</v>
      </c>
      <c r="F22" s="19"/>
    </row>
    <row r="23" spans="1:8" x14ac:dyDescent="0.25">
      <c r="A23" s="10"/>
      <c r="B23" s="16"/>
      <c r="C23" s="20" t="s">
        <v>14</v>
      </c>
      <c r="D23" s="20" t="s">
        <v>57</v>
      </c>
      <c r="E23" s="24">
        <f>E18*E20</f>
        <v>86094</v>
      </c>
      <c r="F23" s="19"/>
    </row>
    <row r="24" spans="1:8" ht="15.75" thickBot="1" x14ac:dyDescent="0.3">
      <c r="A24" s="10"/>
      <c r="B24" s="26"/>
      <c r="C24" s="27"/>
      <c r="D24" s="27"/>
      <c r="E24" s="28"/>
      <c r="F24" s="29"/>
    </row>
    <row r="25" spans="1:8" ht="15.75" thickBot="1" x14ac:dyDescent="0.3">
      <c r="A25" s="10"/>
      <c r="B25" s="10"/>
      <c r="C25" s="10"/>
      <c r="D25" s="10"/>
      <c r="E25" s="15"/>
      <c r="F25" s="10"/>
    </row>
    <row r="26" spans="1:8" ht="15.75" thickBot="1" x14ac:dyDescent="0.3">
      <c r="A26" s="10"/>
      <c r="B26" s="71" t="s">
        <v>15</v>
      </c>
      <c r="C26" s="72"/>
      <c r="D26" s="72"/>
      <c r="E26" s="72"/>
      <c r="F26" s="73"/>
    </row>
    <row r="27" spans="1:8" x14ac:dyDescent="0.25">
      <c r="A27" s="10"/>
      <c r="B27" s="16"/>
      <c r="C27" s="17"/>
      <c r="D27" s="17"/>
      <c r="E27" s="18"/>
      <c r="F27" s="19"/>
    </row>
    <row r="28" spans="1:8" x14ac:dyDescent="0.25">
      <c r="A28" s="10"/>
      <c r="B28" s="16"/>
      <c r="C28" s="17" t="s">
        <v>16</v>
      </c>
      <c r="D28" s="17" t="s">
        <v>59</v>
      </c>
      <c r="E28" s="5">
        <v>26.28</v>
      </c>
      <c r="F28" s="19"/>
    </row>
    <row r="29" spans="1:8" x14ac:dyDescent="0.25">
      <c r="A29" s="10"/>
      <c r="B29" s="16"/>
      <c r="C29" s="17" t="s">
        <v>17</v>
      </c>
      <c r="D29" s="17" t="s">
        <v>60</v>
      </c>
      <c r="E29" s="5">
        <f>34*8</f>
        <v>272</v>
      </c>
      <c r="F29" s="19"/>
      <c r="H29" s="2" t="s">
        <v>63</v>
      </c>
    </row>
    <row r="30" spans="1:8" x14ac:dyDescent="0.25">
      <c r="A30" s="10"/>
      <c r="B30" s="16"/>
      <c r="C30" s="17" t="s">
        <v>18</v>
      </c>
      <c r="D30" s="17" t="s">
        <v>61</v>
      </c>
      <c r="E30" s="18">
        <f>ROUND(E28*E29,0)</f>
        <v>7148</v>
      </c>
      <c r="F30" s="19"/>
    </row>
    <row r="31" spans="1:8" x14ac:dyDescent="0.25">
      <c r="A31" s="10"/>
      <c r="B31" s="16"/>
      <c r="C31" s="17" t="s">
        <v>11</v>
      </c>
      <c r="D31" s="17" t="s">
        <v>62</v>
      </c>
      <c r="E31" s="18">
        <f>ROUND(E30*0.08,0)</f>
        <v>572</v>
      </c>
      <c r="F31" s="19"/>
    </row>
    <row r="32" spans="1:8" x14ac:dyDescent="0.25">
      <c r="A32" s="10"/>
      <c r="B32" s="16"/>
      <c r="C32" s="17" t="s">
        <v>14</v>
      </c>
      <c r="D32" s="17"/>
      <c r="E32" s="24">
        <f>E30+E31</f>
        <v>7720</v>
      </c>
      <c r="F32" s="19"/>
    </row>
    <row r="33" spans="1:6" x14ac:dyDescent="0.25">
      <c r="A33" s="10"/>
      <c r="B33" s="16"/>
      <c r="C33" s="17"/>
      <c r="D33" s="17"/>
      <c r="E33" s="24"/>
      <c r="F33" s="19"/>
    </row>
    <row r="34" spans="1:6" ht="15.75" thickBot="1" x14ac:dyDescent="0.3">
      <c r="A34" s="10"/>
      <c r="B34" s="26"/>
      <c r="C34" s="27"/>
      <c r="D34" s="27"/>
      <c r="E34" s="28"/>
      <c r="F34" s="29"/>
    </row>
    <row r="35" spans="1:6" x14ac:dyDescent="0.25">
      <c r="A35" s="10"/>
      <c r="B35" s="10"/>
      <c r="C35" s="10"/>
      <c r="D35" s="10"/>
      <c r="E35" s="15"/>
      <c r="F35" s="10"/>
    </row>
    <row r="36" spans="1:6" x14ac:dyDescent="0.25">
      <c r="A36" s="10"/>
      <c r="B36" s="10"/>
      <c r="C36" s="10"/>
      <c r="D36" s="10"/>
      <c r="E36" s="15"/>
      <c r="F36" s="10"/>
    </row>
  </sheetData>
  <mergeCells count="2">
    <mergeCell ref="B7:F7"/>
    <mergeCell ref="B26:F26"/>
  </mergeCells>
  <hyperlinks>
    <hyperlink ref="C1" r:id="rId1" xr:uid="{00000000-0004-0000-0100-000000000000}"/>
  </hyperlinks>
  <pageMargins left="0.7" right="0.7" top="0.75" bottom="0.75" header="0.3" footer="0.3"/>
  <pageSetup scale="57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G31"/>
  <sheetViews>
    <sheetView workbookViewId="0">
      <selection activeCell="C29" sqref="C29"/>
    </sheetView>
  </sheetViews>
  <sheetFormatPr defaultRowHeight="15" x14ac:dyDescent="0.25"/>
  <cols>
    <col min="2" max="2" width="62.42578125" customWidth="1"/>
    <col min="3" max="3" width="10.28515625" customWidth="1"/>
    <col min="4" max="4" width="12.42578125" bestFit="1" customWidth="1"/>
    <col min="5" max="5" width="11.42578125" bestFit="1" customWidth="1"/>
  </cols>
  <sheetData>
    <row r="1" spans="1:7" ht="15.75" thickBot="1" x14ac:dyDescent="0.3">
      <c r="A1" s="74" t="s">
        <v>45</v>
      </c>
      <c r="B1" s="75"/>
      <c r="C1" s="75"/>
      <c r="D1" s="75"/>
      <c r="E1" s="75"/>
      <c r="F1" s="75"/>
      <c r="G1" s="76"/>
    </row>
    <row r="2" spans="1:7" ht="30" x14ac:dyDescent="0.25">
      <c r="A2" s="30"/>
      <c r="B2" s="31"/>
      <c r="C2" s="31"/>
      <c r="D2" s="32" t="s">
        <v>46</v>
      </c>
      <c r="E2" s="32" t="s">
        <v>47</v>
      </c>
      <c r="F2" s="32"/>
      <c r="G2" s="33"/>
    </row>
    <row r="3" spans="1:7" x14ac:dyDescent="0.25">
      <c r="A3" s="30"/>
      <c r="B3" s="31"/>
      <c r="C3" s="31"/>
      <c r="D3" s="32"/>
      <c r="E3" s="53"/>
      <c r="F3" s="32"/>
      <c r="G3" s="33"/>
    </row>
    <row r="4" spans="1:7" x14ac:dyDescent="0.25">
      <c r="A4" s="30"/>
      <c r="B4" s="52" t="s">
        <v>42</v>
      </c>
      <c r="C4" s="31"/>
      <c r="D4" s="32"/>
      <c r="E4" s="61"/>
      <c r="F4" s="32"/>
      <c r="G4" s="33"/>
    </row>
    <row r="5" spans="1:7" ht="30" x14ac:dyDescent="0.25">
      <c r="A5" s="30"/>
      <c r="B5" s="52" t="s">
        <v>43</v>
      </c>
      <c r="C5" s="31"/>
      <c r="D5" s="32"/>
      <c r="E5" s="61"/>
      <c r="F5" s="54"/>
      <c r="G5" s="33"/>
    </row>
    <row r="6" spans="1:7" x14ac:dyDescent="0.25">
      <c r="A6" s="30"/>
      <c r="B6" s="31"/>
      <c r="C6" s="31"/>
      <c r="D6" s="32"/>
      <c r="E6" s="32"/>
      <c r="F6" s="32"/>
      <c r="G6" s="33"/>
    </row>
    <row r="7" spans="1:7" x14ac:dyDescent="0.25">
      <c r="A7" s="30"/>
      <c r="B7" s="52" t="s">
        <v>44</v>
      </c>
      <c r="C7" s="31"/>
      <c r="D7" s="61"/>
      <c r="E7" s="32"/>
      <c r="F7" s="32"/>
      <c r="G7" s="33"/>
    </row>
    <row r="8" spans="1:7" x14ac:dyDescent="0.25">
      <c r="A8" s="30"/>
      <c r="B8" s="31"/>
      <c r="C8" s="31"/>
      <c r="D8" s="32"/>
      <c r="E8" s="32"/>
      <c r="F8" s="32"/>
      <c r="G8" s="33"/>
    </row>
    <row r="9" spans="1:7" ht="28.15" customHeight="1" x14ac:dyDescent="0.25">
      <c r="A9" s="3"/>
      <c r="B9" s="56" t="s">
        <v>36</v>
      </c>
      <c r="C9" s="4"/>
      <c r="D9" s="36"/>
      <c r="E9" s="36">
        <f>E5*1.05</f>
        <v>0</v>
      </c>
      <c r="F9" s="77"/>
      <c r="G9" s="78"/>
    </row>
    <row r="10" spans="1:7" ht="28.15" customHeight="1" x14ac:dyDescent="0.25">
      <c r="A10" s="3"/>
      <c r="B10" s="57" t="s">
        <v>37</v>
      </c>
      <c r="C10" s="4"/>
      <c r="D10" s="62"/>
      <c r="E10" s="36"/>
      <c r="F10" s="50"/>
      <c r="G10" s="51"/>
    </row>
    <row r="11" spans="1:7" x14ac:dyDescent="0.25">
      <c r="A11" s="3"/>
      <c r="B11" s="6" t="s">
        <v>41</v>
      </c>
      <c r="C11" s="4"/>
      <c r="D11" s="63"/>
      <c r="E11" s="37">
        <f>E4</f>
        <v>0</v>
      </c>
      <c r="F11" s="32"/>
      <c r="G11" s="35"/>
    </row>
    <row r="12" spans="1:7" x14ac:dyDescent="0.25">
      <c r="A12" s="3"/>
      <c r="B12" s="6" t="s">
        <v>31</v>
      </c>
      <c r="C12" s="64"/>
      <c r="D12" s="34">
        <f>D11*C12</f>
        <v>0</v>
      </c>
      <c r="E12" s="34">
        <f>E11*C12</f>
        <v>0</v>
      </c>
      <c r="F12" s="32"/>
      <c r="G12" s="35"/>
    </row>
    <row r="13" spans="1:7" x14ac:dyDescent="0.25">
      <c r="A13" s="3"/>
      <c r="B13" s="4" t="s">
        <v>11</v>
      </c>
      <c r="C13" s="4" t="s">
        <v>72</v>
      </c>
      <c r="D13" s="34">
        <f>D12*0.36</f>
        <v>0</v>
      </c>
      <c r="E13" s="34">
        <f>E12*0.36</f>
        <v>0</v>
      </c>
      <c r="F13" s="32"/>
      <c r="G13" s="35"/>
    </row>
    <row r="14" spans="1:7" x14ac:dyDescent="0.25">
      <c r="A14" s="3"/>
      <c r="B14" s="6" t="s">
        <v>29</v>
      </c>
      <c r="C14" s="4"/>
      <c r="D14" s="38">
        <f>D12+D13</f>
        <v>0</v>
      </c>
      <c r="E14" s="38">
        <f>E12+E13</f>
        <v>0</v>
      </c>
      <c r="F14" s="32"/>
      <c r="G14" s="35"/>
    </row>
    <row r="15" spans="1:7" x14ac:dyDescent="0.25">
      <c r="A15" s="3"/>
      <c r="B15" s="4"/>
      <c r="C15" s="4"/>
      <c r="D15" s="34"/>
      <c r="E15" s="34"/>
      <c r="F15" s="32"/>
      <c r="G15" s="35"/>
    </row>
    <row r="16" spans="1:7" x14ac:dyDescent="0.25">
      <c r="A16" s="3"/>
      <c r="B16" s="39" t="s">
        <v>30</v>
      </c>
      <c r="C16" s="6"/>
      <c r="D16" s="7"/>
      <c r="E16" s="7"/>
      <c r="F16" s="32"/>
      <c r="G16" s="35"/>
    </row>
    <row r="17" spans="1:7" x14ac:dyDescent="0.25">
      <c r="A17" s="3"/>
      <c r="B17" s="40" t="s">
        <v>19</v>
      </c>
      <c r="C17" s="6"/>
      <c r="D17" s="7"/>
      <c r="E17" s="41">
        <f>D12-E12</f>
        <v>0</v>
      </c>
      <c r="F17" s="32"/>
      <c r="G17" s="35"/>
    </row>
    <row r="18" spans="1:7" x14ac:dyDescent="0.25">
      <c r="A18" s="3"/>
      <c r="B18" s="40" t="s">
        <v>11</v>
      </c>
      <c r="C18" s="6"/>
      <c r="D18" s="7"/>
      <c r="E18" s="41">
        <f>D13-E13</f>
        <v>0</v>
      </c>
      <c r="F18" s="32"/>
      <c r="G18" s="35"/>
    </row>
    <row r="19" spans="1:7" x14ac:dyDescent="0.25">
      <c r="A19" s="3"/>
      <c r="B19" s="42" t="s">
        <v>66</v>
      </c>
      <c r="C19" s="39"/>
      <c r="D19" s="7"/>
      <c r="E19" s="43">
        <f>SUM(E17:E18)</f>
        <v>0</v>
      </c>
      <c r="F19" s="32"/>
      <c r="G19" s="35"/>
    </row>
    <row r="20" spans="1:7" x14ac:dyDescent="0.25">
      <c r="A20" s="3"/>
      <c r="B20" s="42"/>
      <c r="C20" s="39"/>
      <c r="D20" s="7"/>
      <c r="E20" s="44"/>
      <c r="F20" s="32"/>
      <c r="G20" s="35"/>
    </row>
    <row r="21" spans="1:7" ht="15.75" thickBot="1" x14ac:dyDescent="0.3">
      <c r="A21" s="8"/>
      <c r="B21" s="9"/>
      <c r="C21" s="9"/>
      <c r="D21" s="45"/>
      <c r="E21" s="45"/>
      <c r="F21" s="45"/>
      <c r="G21" s="46"/>
    </row>
    <row r="22" spans="1:7" x14ac:dyDescent="0.25">
      <c r="A22" s="4"/>
      <c r="B22" s="4"/>
      <c r="C22" s="4"/>
      <c r="D22" s="34"/>
      <c r="E22" s="34"/>
      <c r="F22" s="34"/>
      <c r="G22" s="6"/>
    </row>
    <row r="23" spans="1:7" x14ac:dyDescent="0.25">
      <c r="A23" t="s">
        <v>20</v>
      </c>
      <c r="D23" s="1"/>
      <c r="E23" s="1"/>
      <c r="F23" s="1"/>
    </row>
    <row r="24" spans="1:7" x14ac:dyDescent="0.25">
      <c r="B24" t="s">
        <v>21</v>
      </c>
      <c r="C24" s="47">
        <v>0.26679999999999998</v>
      </c>
      <c r="D24" s="1"/>
      <c r="E24" s="1"/>
      <c r="F24" s="1"/>
    </row>
    <row r="25" spans="1:7" x14ac:dyDescent="0.25">
      <c r="B25" t="s">
        <v>22</v>
      </c>
      <c r="C25" s="47">
        <v>6.2E-2</v>
      </c>
      <c r="D25" s="1"/>
      <c r="E25" s="1"/>
      <c r="F25" s="1"/>
    </row>
    <row r="26" spans="1:7" x14ac:dyDescent="0.25">
      <c r="B26" t="s">
        <v>23</v>
      </c>
      <c r="C26" s="47">
        <v>1.4500000000000001E-2</v>
      </c>
      <c r="D26" s="1"/>
      <c r="E26" s="1"/>
      <c r="F26" s="1"/>
    </row>
    <row r="27" spans="1:7" x14ac:dyDescent="0.25">
      <c r="B27" t="s">
        <v>24</v>
      </c>
      <c r="C27" s="47">
        <v>5.0000000000000001E-4</v>
      </c>
      <c r="D27" s="1"/>
      <c r="E27" s="1"/>
      <c r="F27" s="1"/>
    </row>
    <row r="28" spans="1:7" x14ac:dyDescent="0.25">
      <c r="B28" t="s">
        <v>25</v>
      </c>
      <c r="C28" s="47">
        <v>1.8667E-2</v>
      </c>
      <c r="D28" s="1"/>
      <c r="E28" s="1"/>
      <c r="F28" s="1"/>
    </row>
    <row r="29" spans="1:7" x14ac:dyDescent="0.25">
      <c r="D29" s="1"/>
      <c r="E29" s="1"/>
      <c r="F29" s="1"/>
    </row>
    <row r="30" spans="1:7" x14ac:dyDescent="0.25">
      <c r="B30" t="s">
        <v>26</v>
      </c>
      <c r="C30" s="47">
        <f>SUM(C24:C29)</f>
        <v>0.36246699999999998</v>
      </c>
      <c r="D30" s="1"/>
      <c r="E30" s="1"/>
      <c r="F30" s="1"/>
    </row>
    <row r="31" spans="1:7" x14ac:dyDescent="0.25">
      <c r="D31" s="1"/>
    </row>
  </sheetData>
  <mergeCells count="2">
    <mergeCell ref="A1:G1"/>
    <mergeCell ref="F9:G9"/>
  </mergeCells>
  <pageMargins left="0.7" right="0.7" top="0.75" bottom="0.75" header="0.3" footer="0.3"/>
  <pageSetup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3"/>
  <sheetViews>
    <sheetView topLeftCell="A13" workbookViewId="0">
      <selection activeCell="B30" sqref="B30"/>
    </sheetView>
  </sheetViews>
  <sheetFormatPr defaultRowHeight="15" x14ac:dyDescent="0.25"/>
  <cols>
    <col min="2" max="2" width="62.42578125" customWidth="1"/>
    <col min="3" max="3" width="10.28515625" customWidth="1"/>
    <col min="4" max="4" width="12.42578125" bestFit="1" customWidth="1"/>
    <col min="5" max="5" width="11.42578125" bestFit="1" customWidth="1"/>
  </cols>
  <sheetData>
    <row r="1" spans="1:7" ht="15.75" thickBot="1" x14ac:dyDescent="0.3">
      <c r="A1" s="74" t="s">
        <v>32</v>
      </c>
      <c r="B1" s="75"/>
      <c r="C1" s="75"/>
      <c r="D1" s="75"/>
      <c r="E1" s="75"/>
      <c r="F1" s="75"/>
      <c r="G1" s="76"/>
    </row>
    <row r="2" spans="1:7" ht="30" x14ac:dyDescent="0.25">
      <c r="A2" s="30"/>
      <c r="B2" s="31"/>
      <c r="C2" s="31"/>
      <c r="D2" s="32" t="s">
        <v>33</v>
      </c>
      <c r="E2" s="32" t="s">
        <v>34</v>
      </c>
      <c r="F2" s="32"/>
      <c r="G2" s="33"/>
    </row>
    <row r="3" spans="1:7" x14ac:dyDescent="0.25">
      <c r="A3" s="30"/>
      <c r="B3" s="31"/>
      <c r="C3" s="31"/>
      <c r="D3" s="32"/>
      <c r="E3" s="53"/>
      <c r="F3" s="32"/>
      <c r="G3" s="33"/>
    </row>
    <row r="4" spans="1:7" x14ac:dyDescent="0.25">
      <c r="A4" s="30"/>
      <c r="B4" s="52" t="s">
        <v>38</v>
      </c>
      <c r="C4" s="31"/>
      <c r="D4" s="32"/>
      <c r="E4" s="55">
        <f>31.94*1.05</f>
        <v>33.537000000000006</v>
      </c>
      <c r="F4" s="54" t="s">
        <v>35</v>
      </c>
      <c r="G4" s="33"/>
    </row>
    <row r="5" spans="1:7" ht="30" x14ac:dyDescent="0.25">
      <c r="A5" s="30"/>
      <c r="B5" s="52" t="s">
        <v>39</v>
      </c>
      <c r="C5" s="31"/>
      <c r="D5" s="32"/>
      <c r="E5" s="55">
        <f>E4/1.05</f>
        <v>31.940000000000005</v>
      </c>
      <c r="F5" s="54"/>
      <c r="G5" s="33"/>
    </row>
    <row r="6" spans="1:7" x14ac:dyDescent="0.25">
      <c r="A6" s="30"/>
      <c r="B6" s="31"/>
      <c r="C6" s="31"/>
      <c r="D6" s="32"/>
      <c r="E6" s="32"/>
      <c r="F6" s="32"/>
      <c r="G6" s="33"/>
    </row>
    <row r="7" spans="1:7" x14ac:dyDescent="0.25">
      <c r="A7" s="30"/>
      <c r="B7" s="52" t="s">
        <v>40</v>
      </c>
      <c r="C7" s="31"/>
      <c r="D7" s="55">
        <v>28.29</v>
      </c>
      <c r="E7" s="32"/>
      <c r="F7" s="32"/>
      <c r="G7" s="33"/>
    </row>
    <row r="8" spans="1:7" x14ac:dyDescent="0.25">
      <c r="A8" s="30"/>
      <c r="B8" s="31"/>
      <c r="C8" s="31"/>
      <c r="D8" s="32"/>
      <c r="E8" s="32"/>
      <c r="F8" s="32"/>
      <c r="G8" s="33"/>
    </row>
    <row r="9" spans="1:7" ht="28.15" customHeight="1" x14ac:dyDescent="0.25">
      <c r="A9" s="3"/>
      <c r="B9" s="56" t="s">
        <v>70</v>
      </c>
      <c r="C9" s="4"/>
      <c r="D9" s="36"/>
      <c r="E9" s="36">
        <f>E5*1.05</f>
        <v>33.537000000000006</v>
      </c>
      <c r="F9" s="77"/>
      <c r="G9" s="78"/>
    </row>
    <row r="10" spans="1:7" ht="28.15" customHeight="1" x14ac:dyDescent="0.25">
      <c r="A10" s="3"/>
      <c r="B10" s="57" t="s">
        <v>71</v>
      </c>
      <c r="C10" s="4"/>
      <c r="D10" s="58">
        <f>D7*1.05*1.05*1.05*1.05</f>
        <v>34.386671812500005</v>
      </c>
      <c r="E10" s="36"/>
      <c r="F10" s="50"/>
      <c r="G10" s="51"/>
    </row>
    <row r="11" spans="1:7" x14ac:dyDescent="0.25">
      <c r="A11" s="3"/>
      <c r="B11" s="6" t="s">
        <v>41</v>
      </c>
      <c r="C11" s="4"/>
      <c r="D11" s="59">
        <f>ROUND(D10*1.05,2)</f>
        <v>36.11</v>
      </c>
      <c r="E11" s="37">
        <f>E4</f>
        <v>33.537000000000006</v>
      </c>
      <c r="F11" s="32"/>
      <c r="G11" s="35"/>
    </row>
    <row r="12" spans="1:7" x14ac:dyDescent="0.25">
      <c r="A12" s="3"/>
      <c r="B12" s="6" t="s">
        <v>31</v>
      </c>
      <c r="C12" s="60">
        <v>320</v>
      </c>
      <c r="D12" s="34">
        <f>D11*C12</f>
        <v>11555.2</v>
      </c>
      <c r="E12" s="34">
        <f>E11*C12</f>
        <v>10731.840000000002</v>
      </c>
      <c r="F12" s="67" t="s">
        <v>65</v>
      </c>
      <c r="G12" s="35"/>
    </row>
    <row r="13" spans="1:7" x14ac:dyDescent="0.25">
      <c r="A13" s="3"/>
      <c r="B13" s="4" t="s">
        <v>11</v>
      </c>
      <c r="C13" s="4" t="s">
        <v>72</v>
      </c>
      <c r="D13" s="34">
        <f>D12*0.36</f>
        <v>4159.8720000000003</v>
      </c>
      <c r="E13" s="34">
        <f>E12*0.36</f>
        <v>3863.4624000000003</v>
      </c>
      <c r="F13" s="32"/>
      <c r="G13" s="35"/>
    </row>
    <row r="14" spans="1:7" x14ac:dyDescent="0.25">
      <c r="A14" s="3"/>
      <c r="B14" s="6" t="s">
        <v>29</v>
      </c>
      <c r="C14" s="4"/>
      <c r="D14" s="38">
        <f>D12+D13</f>
        <v>15715.072</v>
      </c>
      <c r="E14" s="38">
        <f>E12+E13</f>
        <v>14595.302400000002</v>
      </c>
      <c r="F14" s="32"/>
      <c r="G14" s="35"/>
    </row>
    <row r="15" spans="1:7" x14ac:dyDescent="0.25">
      <c r="A15" s="3"/>
      <c r="B15" s="4"/>
      <c r="C15" s="4"/>
      <c r="D15" s="34"/>
      <c r="E15" s="34"/>
      <c r="F15" s="32"/>
      <c r="G15" s="35"/>
    </row>
    <row r="16" spans="1:7" x14ac:dyDescent="0.25">
      <c r="A16" s="3"/>
      <c r="B16" s="39" t="s">
        <v>30</v>
      </c>
      <c r="C16" s="6"/>
      <c r="D16" s="7"/>
      <c r="E16" s="7"/>
      <c r="F16" s="32"/>
      <c r="G16" s="35"/>
    </row>
    <row r="17" spans="1:7" x14ac:dyDescent="0.25">
      <c r="A17" s="3"/>
      <c r="B17" s="40" t="s">
        <v>19</v>
      </c>
      <c r="C17" s="6"/>
      <c r="D17" s="7"/>
      <c r="E17" s="41">
        <f>D12-E12</f>
        <v>823.35999999999876</v>
      </c>
      <c r="F17" s="32"/>
      <c r="G17" s="35"/>
    </row>
    <row r="18" spans="1:7" x14ac:dyDescent="0.25">
      <c r="A18" s="3"/>
      <c r="B18" s="40" t="s">
        <v>11</v>
      </c>
      <c r="C18" s="6"/>
      <c r="D18" s="7"/>
      <c r="E18" s="41">
        <f>D13-E13</f>
        <v>296.40959999999995</v>
      </c>
      <c r="F18" s="32"/>
      <c r="G18" s="35"/>
    </row>
    <row r="19" spans="1:7" x14ac:dyDescent="0.25">
      <c r="A19" s="3"/>
      <c r="B19" s="42" t="s">
        <v>66</v>
      </c>
      <c r="C19" s="39"/>
      <c r="D19" s="7"/>
      <c r="E19" s="43">
        <f>SUM(E17:E18)</f>
        <v>1119.7695999999987</v>
      </c>
      <c r="F19" s="32"/>
      <c r="G19" s="35"/>
    </row>
    <row r="20" spans="1:7" x14ac:dyDescent="0.25">
      <c r="A20" s="3"/>
      <c r="B20" s="42"/>
      <c r="C20" s="39"/>
      <c r="D20" s="7"/>
      <c r="E20" s="44"/>
      <c r="F20" s="32"/>
      <c r="G20" s="35"/>
    </row>
    <row r="21" spans="1:7" ht="15.75" thickBot="1" x14ac:dyDescent="0.3">
      <c r="A21" s="8"/>
      <c r="B21" s="9"/>
      <c r="C21" s="9"/>
      <c r="D21" s="45"/>
      <c r="E21" s="45"/>
      <c r="F21" s="45"/>
      <c r="G21" s="46"/>
    </row>
    <row r="22" spans="1:7" x14ac:dyDescent="0.25">
      <c r="A22" s="4"/>
      <c r="B22" s="4"/>
      <c r="C22" s="4"/>
      <c r="D22" s="34"/>
      <c r="E22" s="34"/>
      <c r="F22" s="34"/>
      <c r="G22" s="6"/>
    </row>
    <row r="23" spans="1:7" x14ac:dyDescent="0.25">
      <c r="D23" s="1"/>
    </row>
  </sheetData>
  <mergeCells count="2">
    <mergeCell ref="A1:G1"/>
    <mergeCell ref="F9:G9"/>
  </mergeCells>
  <pageMargins left="0.7" right="0.7" top="0.75" bottom="0.75" header="0.3" footer="0.3"/>
  <pageSetup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1178B72D35B64F86BAA6F1291A6458" ma:contentTypeVersion="1" ma:contentTypeDescription="Create a new document." ma:contentTypeScope="" ma:versionID="2b8a9501ed48580c89479b2d537c153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228DD6D-45BB-4F98-B045-10307D8FC5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01F549-4E4F-42DE-BAD6-ED63CDA244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935DD3-4BE5-404A-8066-055174511792}">
  <ds:schemaRefs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New Hire</vt:lpstr>
      <vt:lpstr>New Hire Sample</vt:lpstr>
      <vt:lpstr>WOC</vt:lpstr>
      <vt:lpstr>Sample WOC</vt:lpstr>
    </vt:vector>
  </TitlesOfParts>
  <Company>Santa Monica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diaz_veronica</dc:creator>
  <cp:lastModifiedBy>diaz_veronica</cp:lastModifiedBy>
  <cp:lastPrinted>2023-06-06T23:31:52Z</cp:lastPrinted>
  <dcterms:created xsi:type="dcterms:W3CDTF">2018-05-07T23:37:41Z</dcterms:created>
  <dcterms:modified xsi:type="dcterms:W3CDTF">2023-10-25T16:09:47Z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0x010100E01178B72D35B64F86BAA6F1291A6458</vt:lpwstr>
  </property>
</Properties>
</file>