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AHUE_NATHANIEL\Desktop\"/>
    </mc:Choice>
  </mc:AlternateContent>
  <bookViews>
    <workbookView xWindow="0" yWindow="0" windowWidth="14370" windowHeight="7440"/>
  </bookViews>
  <sheets>
    <sheet name="No COLA" sheetId="1" r:id="rId1"/>
  </sheets>
  <externalReferences>
    <externalReference r:id="rId2"/>
    <externalReference r:id="rId3"/>
  </externalReferences>
  <definedNames>
    <definedName name="\e">[1]Mar07!#REF!</definedName>
    <definedName name="\p">[1]Mar07!#REF!</definedName>
    <definedName name="\s">[1]Mar07!#REF!</definedName>
    <definedName name="__123Graph_A" hidden="1">'[2]1REVQT3'!#REF!</definedName>
    <definedName name="__123Graph_LBL_A" hidden="1">'[2]1REVQT3'!#REF!</definedName>
    <definedName name="a" hidden="1">'[2]1REVQT3'!#REF!</definedName>
    <definedName name="aza" hidden="1">'[2]1REVQT3'!#REF!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K66" i="1"/>
  <c r="H66" i="1"/>
  <c r="N59" i="1"/>
  <c r="P59" i="1" s="1"/>
  <c r="K59" i="1"/>
  <c r="M59" i="1" s="1"/>
  <c r="H59" i="1"/>
  <c r="J59" i="1" s="1"/>
  <c r="N58" i="1"/>
  <c r="P58" i="1" s="1"/>
  <c r="M58" i="1"/>
  <c r="K58" i="1"/>
  <c r="H58" i="1"/>
  <c r="J58" i="1" s="1"/>
  <c r="N57" i="1"/>
  <c r="P57" i="1" s="1"/>
  <c r="K57" i="1"/>
  <c r="M57" i="1" s="1"/>
  <c r="H57" i="1"/>
  <c r="J57" i="1" s="1"/>
  <c r="N56" i="1"/>
  <c r="P56" i="1" s="1"/>
  <c r="K56" i="1"/>
  <c r="M56" i="1" s="1"/>
  <c r="H56" i="1"/>
  <c r="J56" i="1" s="1"/>
  <c r="N55" i="1"/>
  <c r="P55" i="1" s="1"/>
  <c r="K55" i="1"/>
  <c r="M55" i="1" s="1"/>
  <c r="H55" i="1"/>
  <c r="J55" i="1" s="1"/>
  <c r="N54" i="1"/>
  <c r="P54" i="1" s="1"/>
  <c r="K54" i="1"/>
  <c r="M54" i="1" s="1"/>
  <c r="H54" i="1"/>
  <c r="J54" i="1" s="1"/>
  <c r="N53" i="1"/>
  <c r="P53" i="1" s="1"/>
  <c r="K53" i="1"/>
  <c r="M53" i="1" s="1"/>
  <c r="J53" i="1"/>
  <c r="H53" i="1"/>
  <c r="N52" i="1"/>
  <c r="P52" i="1" s="1"/>
  <c r="K52" i="1"/>
  <c r="M52" i="1" s="1"/>
  <c r="H52" i="1"/>
  <c r="J52" i="1" s="1"/>
  <c r="N47" i="1"/>
  <c r="P47" i="1" s="1"/>
  <c r="K47" i="1"/>
  <c r="M47" i="1" s="1"/>
  <c r="H47" i="1"/>
  <c r="J47" i="1" s="1"/>
  <c r="P46" i="1"/>
  <c r="N46" i="1"/>
  <c r="K46" i="1"/>
  <c r="M46" i="1" s="1"/>
  <c r="H46" i="1"/>
  <c r="J46" i="1" s="1"/>
  <c r="N45" i="1"/>
  <c r="P45" i="1" s="1"/>
  <c r="K45" i="1"/>
  <c r="M45" i="1" s="1"/>
  <c r="H45" i="1"/>
  <c r="J45" i="1" s="1"/>
  <c r="N44" i="1"/>
  <c r="P44" i="1" s="1"/>
  <c r="K44" i="1"/>
  <c r="M44" i="1" s="1"/>
  <c r="J44" i="1"/>
  <c r="H44" i="1"/>
  <c r="N43" i="1"/>
  <c r="P43" i="1" s="1"/>
  <c r="K43" i="1"/>
  <c r="M43" i="1" s="1"/>
  <c r="H43" i="1"/>
  <c r="J43" i="1" s="1"/>
  <c r="N42" i="1"/>
  <c r="P42" i="1" s="1"/>
  <c r="K42" i="1"/>
  <c r="M42" i="1" s="1"/>
  <c r="H42" i="1"/>
  <c r="J42" i="1" s="1"/>
  <c r="N41" i="1"/>
  <c r="P41" i="1" s="1"/>
  <c r="M41" i="1"/>
  <c r="K41" i="1"/>
  <c r="H41" i="1"/>
  <c r="J41" i="1" s="1"/>
  <c r="N40" i="1"/>
  <c r="P40" i="1" s="1"/>
  <c r="K40" i="1"/>
  <c r="M40" i="1" s="1"/>
  <c r="H40" i="1"/>
  <c r="J40" i="1" s="1"/>
  <c r="N35" i="1"/>
  <c r="P35" i="1" s="1"/>
  <c r="M35" i="1"/>
  <c r="K35" i="1"/>
  <c r="H35" i="1"/>
  <c r="J35" i="1" s="1"/>
  <c r="N34" i="1"/>
  <c r="P34" i="1" s="1"/>
  <c r="K34" i="1"/>
  <c r="M34" i="1" s="1"/>
  <c r="H34" i="1"/>
  <c r="J34" i="1" s="1"/>
  <c r="N33" i="1"/>
  <c r="P33" i="1" s="1"/>
  <c r="K33" i="1"/>
  <c r="M33" i="1" s="1"/>
  <c r="H33" i="1"/>
  <c r="J33" i="1" s="1"/>
  <c r="N32" i="1"/>
  <c r="P32" i="1" s="1"/>
  <c r="K32" i="1"/>
  <c r="M32" i="1" s="1"/>
  <c r="H32" i="1"/>
  <c r="J32" i="1" s="1"/>
  <c r="N31" i="1"/>
  <c r="P31" i="1" s="1"/>
  <c r="K31" i="1"/>
  <c r="M31" i="1" s="1"/>
  <c r="H31" i="1"/>
  <c r="J31" i="1" s="1"/>
  <c r="N30" i="1"/>
  <c r="P30" i="1" s="1"/>
  <c r="K30" i="1"/>
  <c r="M30" i="1" s="1"/>
  <c r="J30" i="1"/>
  <c r="H30" i="1"/>
  <c r="N29" i="1"/>
  <c r="P29" i="1" s="1"/>
  <c r="K29" i="1"/>
  <c r="M29" i="1" s="1"/>
  <c r="H29" i="1"/>
  <c r="J29" i="1" s="1"/>
  <c r="N28" i="1"/>
  <c r="P28" i="1" s="1"/>
  <c r="K28" i="1"/>
  <c r="M28" i="1" s="1"/>
  <c r="H28" i="1"/>
  <c r="J28" i="1" s="1"/>
  <c r="J23" i="1"/>
  <c r="P21" i="1"/>
  <c r="M21" i="1"/>
  <c r="P20" i="1"/>
  <c r="M20" i="1"/>
  <c r="P19" i="1"/>
  <c r="P23" i="1" s="1"/>
  <c r="M19" i="1"/>
  <c r="M23" i="1" s="1"/>
  <c r="P12" i="1"/>
  <c r="M12" i="1"/>
  <c r="J12" i="1"/>
  <c r="P11" i="1"/>
  <c r="M11" i="1"/>
  <c r="J11" i="1"/>
  <c r="P10" i="1"/>
  <c r="M10" i="1"/>
  <c r="J10" i="1"/>
  <c r="I9" i="1"/>
  <c r="J9" i="1" s="1"/>
  <c r="J14" i="1" s="1"/>
  <c r="O5" i="1"/>
  <c r="O9" i="1" s="1"/>
  <c r="P9" i="1" s="1"/>
  <c r="L5" i="1"/>
  <c r="L9" i="1" s="1"/>
  <c r="M9" i="1" s="1"/>
  <c r="M14" i="1" s="1"/>
  <c r="I5" i="1"/>
  <c r="P14" i="1" l="1"/>
  <c r="M61" i="1"/>
  <c r="P61" i="1"/>
  <c r="J49" i="1"/>
  <c r="J37" i="1"/>
  <c r="M49" i="1"/>
  <c r="M37" i="1"/>
  <c r="P49" i="1"/>
  <c r="P37" i="1"/>
  <c r="P63" i="1" s="1"/>
  <c r="J61" i="1"/>
  <c r="P66" i="1" l="1"/>
  <c r="J63" i="1"/>
  <c r="M63" i="1"/>
  <c r="J66" i="1" l="1"/>
  <c r="O14" i="1"/>
  <c r="O23" i="1"/>
  <c r="M66" i="1"/>
  <c r="O63" i="1"/>
  <c r="O66" i="1" l="1"/>
  <c r="M67" i="1"/>
  <c r="M68" i="1" s="1"/>
  <c r="P67" i="1" s="1"/>
  <c r="P68" i="1" s="1"/>
  <c r="L23" i="1"/>
  <c r="L14" i="1"/>
  <c r="L63" i="1"/>
  <c r="J67" i="1"/>
  <c r="I23" i="1"/>
  <c r="I14" i="1"/>
  <c r="I63" i="1"/>
  <c r="L66" i="1" l="1"/>
  <c r="I66" i="1"/>
</calcChain>
</file>

<file path=xl/comments1.xml><?xml version="1.0" encoding="utf-8"?>
<comments xmlns="http://schemas.openxmlformats.org/spreadsheetml/2006/main">
  <authors>
    <author>diaz_veronica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State rate is $3,727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<sst xmlns="http://schemas.openxmlformats.org/spreadsheetml/2006/main" count="111" uniqueCount="52">
  <si>
    <t>2018-19 STUDENT CENTERED FUNDING FORMULA ALLOCATION</t>
  </si>
  <si>
    <t>2018-19</t>
  </si>
  <si>
    <t>2019-20</t>
  </si>
  <si>
    <t>2020-21</t>
  </si>
  <si>
    <t>BASE ALLOCATION</t>
  </si>
  <si>
    <t>Credit FTES (includes Special Admits)</t>
  </si>
  <si>
    <t>Credit FTES - 3 year average</t>
  </si>
  <si>
    <t>Rate</t>
  </si>
  <si>
    <t>FTES (3-yr average)</t>
  </si>
  <si>
    <t>Amount = Rate x FTES</t>
  </si>
  <si>
    <t>FTES</t>
  </si>
  <si>
    <t>Basic Allocation</t>
  </si>
  <si>
    <t>Base FTES</t>
  </si>
  <si>
    <t>Credit</t>
  </si>
  <si>
    <t>Noncredit</t>
  </si>
  <si>
    <t>CDCP</t>
  </si>
  <si>
    <t>Special Admits</t>
  </si>
  <si>
    <t>TOTAL BASE ALLOCATION</t>
  </si>
  <si>
    <t>Per State</t>
  </si>
  <si>
    <t>Headcount</t>
  </si>
  <si>
    <t>Amount = Rate x Headcount</t>
  </si>
  <si>
    <t>SUPPLEMENTAL ALLOCATION</t>
  </si>
  <si>
    <t>PELL</t>
  </si>
  <si>
    <t>AB 540</t>
  </si>
  <si>
    <t>Promise Grant</t>
  </si>
  <si>
    <t>TOTAL SUPPLEMENTAL ALLOCATION</t>
  </si>
  <si>
    <t>STUDENT SUCCESS ALLOCATION</t>
  </si>
  <si>
    <t>ALL STUDENTS</t>
  </si>
  <si>
    <t>Points</t>
  </si>
  <si>
    <t>Rate = $440 x Points</t>
  </si>
  <si>
    <t>Rate = $660 x Points</t>
  </si>
  <si>
    <t>Rate = $880 x Points</t>
  </si>
  <si>
    <t>Associate Degree</t>
  </si>
  <si>
    <t>Associate Degrees for Transfer</t>
  </si>
  <si>
    <t>Bacalaureatte Degree Granted</t>
  </si>
  <si>
    <t>Credit Certificates (16 units or  more)</t>
  </si>
  <si>
    <t>Nine or More CTE Units</t>
  </si>
  <si>
    <t>Transfers to Four-Year University</t>
  </si>
  <si>
    <t>Transfer Level Math and English w/in 1st yr of Enrollment</t>
  </si>
  <si>
    <t>Regional Living Wage</t>
  </si>
  <si>
    <t xml:space="preserve">TOTAL ALL STUDENTS </t>
  </si>
  <si>
    <t>PELL GRANT STUDENT ONLY</t>
  </si>
  <si>
    <t>Rate = $111 x Points</t>
  </si>
  <si>
    <t>Rate = $167 x Points</t>
  </si>
  <si>
    <t>Rate = $222 x Points</t>
  </si>
  <si>
    <t>TOTAL PELL GRANT STUDENTS</t>
  </si>
  <si>
    <t>PROMISE GRANT STUDENTS ONLY</t>
  </si>
  <si>
    <t>TOTAL PROMISE GRANT STUDENTS</t>
  </si>
  <si>
    <t>TOTAL STUDENT SUCCESS ALLOCATION</t>
  </si>
  <si>
    <t>GRAND TOTAL</t>
  </si>
  <si>
    <t>HOLD HARMLESS</t>
  </si>
  <si>
    <t>STUDENT CENTERED FUNDING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</si>
</sst>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43" fontId="0" fillId="0" borderId="0" xfId="1" applyFont="1"/>
    <xf numFmtId="44" fontId="0" fillId="0" borderId="0" xfId="2" applyNumberFormat="1" applyFont="1"/>
    <xf numFmtId="165" fontId="0" fillId="0" borderId="0" xfId="2" applyNumberFormat="1" applyFont="1"/>
    <xf numFmtId="0" fontId="0" fillId="2" borderId="1" xfId="0" applyFill="1" applyBorder="1"/>
    <xf numFmtId="0" fontId="0" fillId="2" borderId="2" xfId="0" applyFill="1" applyBorder="1"/>
    <xf numFmtId="164" fontId="0" fillId="2" borderId="3" xfId="1" applyNumberFormat="1" applyFont="1" applyFill="1" applyBorder="1"/>
    <xf numFmtId="0" fontId="2" fillId="3" borderId="4" xfId="0" applyFont="1" applyFill="1" applyBorder="1"/>
    <xf numFmtId="0" fontId="0" fillId="3" borderId="5" xfId="0" applyFill="1" applyBorder="1"/>
    <xf numFmtId="164" fontId="0" fillId="3" borderId="6" xfId="1" applyNumberFormat="1" applyFont="1" applyFill="1" applyBorder="1"/>
    <xf numFmtId="44" fontId="0" fillId="3" borderId="5" xfId="2" applyFont="1" applyFill="1" applyBorder="1"/>
    <xf numFmtId="43" fontId="0" fillId="3" borderId="5" xfId="1" applyFont="1" applyFill="1" applyBorder="1"/>
    <xf numFmtId="165" fontId="0" fillId="3" borderId="6" xfId="2" applyNumberFormat="1" applyFont="1" applyFill="1" applyBorder="1"/>
    <xf numFmtId="0" fontId="2" fillId="3" borderId="7" xfId="0" applyFont="1" applyFill="1" applyBorder="1"/>
    <xf numFmtId="0" fontId="0" fillId="3" borderId="0" xfId="0" applyFill="1" applyBorder="1"/>
    <xf numFmtId="43" fontId="0" fillId="3" borderId="0" xfId="1" applyFont="1" applyFill="1" applyBorder="1"/>
    <xf numFmtId="43" fontId="0" fillId="3" borderId="8" xfId="1" applyFont="1" applyFill="1" applyBorder="1"/>
    <xf numFmtId="43" fontId="2" fillId="3" borderId="0" xfId="1" applyNumberFormat="1" applyFont="1" applyFill="1" applyBorder="1"/>
    <xf numFmtId="43" fontId="2" fillId="3" borderId="0" xfId="1" applyFont="1" applyFill="1" applyBorder="1"/>
    <xf numFmtId="0" fontId="0" fillId="3" borderId="7" xfId="0" applyFill="1" applyBorder="1"/>
    <xf numFmtId="164" fontId="2" fillId="3" borderId="8" xfId="1" applyNumberFormat="1" applyFont="1" applyFill="1" applyBorder="1" applyAlignment="1">
      <alignment horizontal="center"/>
    </xf>
    <xf numFmtId="44" fontId="4" fillId="3" borderId="0" xfId="2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 wrapText="1"/>
    </xf>
    <xf numFmtId="165" fontId="4" fillId="3" borderId="8" xfId="2" applyNumberFormat="1" applyFont="1" applyFill="1" applyBorder="1" applyAlignment="1">
      <alignment horizontal="center" wrapText="1"/>
    </xf>
    <xf numFmtId="164" fontId="0" fillId="3" borderId="8" xfId="1" applyNumberFormat="1" applyFont="1" applyFill="1" applyBorder="1"/>
    <xf numFmtId="44" fontId="0" fillId="3" borderId="0" xfId="2" applyFont="1" applyFill="1" applyBorder="1"/>
    <xf numFmtId="165" fontId="0" fillId="3" borderId="8" xfId="2" applyNumberFormat="1" applyFont="1" applyFill="1" applyBorder="1"/>
    <xf numFmtId="0" fontId="0" fillId="3" borderId="0" xfId="0" applyFill="1" applyBorder="1" applyAlignment="1">
      <alignment horizontal="left" indent="1"/>
    </xf>
    <xf numFmtId="43" fontId="0" fillId="4" borderId="9" xfId="1" applyFont="1" applyFill="1" applyBorder="1"/>
    <xf numFmtId="43" fontId="0" fillId="4" borderId="10" xfId="1" applyFont="1" applyFill="1" applyBorder="1"/>
    <xf numFmtId="43" fontId="0" fillId="4" borderId="11" xfId="1" applyFont="1" applyFill="1" applyBorder="1"/>
    <xf numFmtId="0" fontId="2" fillId="3" borderId="0" xfId="0" applyFont="1" applyFill="1" applyBorder="1"/>
    <xf numFmtId="164" fontId="2" fillId="3" borderId="8" xfId="1" applyNumberFormat="1" applyFont="1" applyFill="1" applyBorder="1"/>
    <xf numFmtId="9" fontId="2" fillId="3" borderId="0" xfId="3" applyFont="1" applyFill="1" applyBorder="1" applyAlignment="1">
      <alignment horizontal="center"/>
    </xf>
    <xf numFmtId="166" fontId="2" fillId="3" borderId="0" xfId="3" applyNumberFormat="1" applyFont="1" applyFill="1" applyBorder="1"/>
    <xf numFmtId="165" fontId="2" fillId="3" borderId="12" xfId="2" applyNumberFormat="1" applyFont="1" applyFill="1" applyBorder="1"/>
    <xf numFmtId="0" fontId="2" fillId="0" borderId="0" xfId="0" applyFont="1"/>
    <xf numFmtId="44" fontId="2" fillId="3" borderId="0" xfId="2" applyFont="1" applyFill="1" applyBorder="1" applyAlignment="1">
      <alignment horizontal="center"/>
    </xf>
    <xf numFmtId="165" fontId="2" fillId="3" borderId="8" xfId="2" applyNumberFormat="1" applyFont="1" applyFill="1" applyBorder="1"/>
    <xf numFmtId="0" fontId="0" fillId="5" borderId="4" xfId="0" applyFill="1" applyBorder="1"/>
    <xf numFmtId="0" fontId="0" fillId="5" borderId="5" xfId="0" applyFill="1" applyBorder="1"/>
    <xf numFmtId="164" fontId="0" fillId="5" borderId="6" xfId="1" applyNumberFormat="1" applyFont="1" applyFill="1" applyBorder="1"/>
    <xf numFmtId="44" fontId="0" fillId="5" borderId="5" xfId="2" applyFont="1" applyFill="1" applyBorder="1"/>
    <xf numFmtId="167" fontId="0" fillId="5" borderId="5" xfId="1" applyNumberFormat="1" applyFont="1" applyFill="1" applyBorder="1"/>
    <xf numFmtId="165" fontId="0" fillId="5" borderId="6" xfId="2" applyNumberFormat="1" applyFont="1" applyFill="1" applyBorder="1"/>
    <xf numFmtId="0" fontId="0" fillId="5" borderId="7" xfId="0" applyFill="1" applyBorder="1"/>
    <xf numFmtId="0" fontId="0" fillId="5" borderId="0" xfId="0" applyFill="1" applyBorder="1"/>
    <xf numFmtId="164" fontId="2" fillId="5" borderId="8" xfId="1" applyNumberFormat="1" applyFont="1" applyFill="1" applyBorder="1" applyAlignment="1">
      <alignment horizontal="center"/>
    </xf>
    <xf numFmtId="44" fontId="4" fillId="5" borderId="0" xfId="2" applyFont="1" applyFill="1" applyBorder="1" applyAlignment="1">
      <alignment horizontal="center"/>
    </xf>
    <xf numFmtId="43" fontId="4" fillId="5" borderId="0" xfId="1" applyFont="1" applyFill="1" applyBorder="1" applyAlignment="1">
      <alignment horizontal="center" wrapText="1"/>
    </xf>
    <xf numFmtId="165" fontId="4" fillId="5" borderId="8" xfId="2" applyNumberFormat="1" applyFont="1" applyFill="1" applyBorder="1" applyAlignment="1">
      <alignment horizontal="center" wrapText="1"/>
    </xf>
    <xf numFmtId="0" fontId="2" fillId="5" borderId="7" xfId="0" applyFont="1" applyFill="1" applyBorder="1"/>
    <xf numFmtId="164" fontId="0" fillId="5" borderId="8" xfId="1" applyNumberFormat="1" applyFont="1" applyFill="1" applyBorder="1"/>
    <xf numFmtId="44" fontId="0" fillId="5" borderId="0" xfId="2" applyFont="1" applyFill="1" applyBorder="1"/>
    <xf numFmtId="167" fontId="0" fillId="5" borderId="0" xfId="1" applyNumberFormat="1" applyFont="1" applyFill="1" applyBorder="1"/>
    <xf numFmtId="165" fontId="0" fillId="5" borderId="8" xfId="2" applyNumberFormat="1" applyFont="1" applyFill="1" applyBorder="1"/>
    <xf numFmtId="167" fontId="0" fillId="4" borderId="9" xfId="1" applyNumberFormat="1" applyFont="1" applyFill="1" applyBorder="1"/>
    <xf numFmtId="167" fontId="0" fillId="4" borderId="10" xfId="1" applyNumberFormat="1" applyFont="1" applyFill="1" applyBorder="1"/>
    <xf numFmtId="167" fontId="0" fillId="4" borderId="11" xfId="1" applyNumberFormat="1" applyFont="1" applyFill="1" applyBorder="1"/>
    <xf numFmtId="0" fontId="2" fillId="5" borderId="0" xfId="0" applyFont="1" applyFill="1" applyBorder="1"/>
    <xf numFmtId="164" fontId="2" fillId="5" borderId="8" xfId="1" applyNumberFormat="1" applyFont="1" applyFill="1" applyBorder="1"/>
    <xf numFmtId="9" fontId="2" fillId="5" borderId="0" xfId="3" applyFont="1" applyFill="1" applyBorder="1" applyAlignment="1">
      <alignment horizontal="center"/>
    </xf>
    <xf numFmtId="166" fontId="2" fillId="5" borderId="0" xfId="3" applyNumberFormat="1" applyFont="1" applyFill="1" applyBorder="1"/>
    <xf numFmtId="165" fontId="2" fillId="5" borderId="12" xfId="2" applyNumberFormat="1" applyFont="1" applyFill="1" applyBorder="1"/>
    <xf numFmtId="0" fontId="0" fillId="5" borderId="13" xfId="0" applyFill="1" applyBorder="1"/>
    <xf numFmtId="0" fontId="0" fillId="5" borderId="14" xfId="0" applyFill="1" applyBorder="1"/>
    <xf numFmtId="164" fontId="0" fillId="5" borderId="15" xfId="1" applyNumberFormat="1" applyFont="1" applyFill="1" applyBorder="1"/>
    <xf numFmtId="44" fontId="2" fillId="5" borderId="14" xfId="2" applyFont="1" applyFill="1" applyBorder="1" applyAlignment="1">
      <alignment horizontal="center"/>
    </xf>
    <xf numFmtId="167" fontId="0" fillId="5" borderId="14" xfId="1" applyNumberFormat="1" applyFont="1" applyFill="1" applyBorder="1"/>
    <xf numFmtId="165" fontId="0" fillId="5" borderId="15" xfId="2" applyNumberFormat="1" applyFont="1" applyFill="1" applyBorder="1"/>
    <xf numFmtId="0" fontId="0" fillId="6" borderId="4" xfId="0" applyFill="1" applyBorder="1"/>
    <xf numFmtId="0" fontId="0" fillId="6" borderId="5" xfId="0" applyFill="1" applyBorder="1"/>
    <xf numFmtId="164" fontId="0" fillId="6" borderId="5" xfId="1" applyNumberFormat="1" applyFont="1" applyFill="1" applyBorder="1"/>
    <xf numFmtId="44" fontId="0" fillId="6" borderId="5" xfId="2" applyFont="1" applyFill="1" applyBorder="1"/>
    <xf numFmtId="43" fontId="0" fillId="6" borderId="5" xfId="1" applyFont="1" applyFill="1" applyBorder="1"/>
    <xf numFmtId="165" fontId="0" fillId="6" borderId="6" xfId="2" applyNumberFormat="1" applyFont="1" applyFill="1" applyBorder="1"/>
    <xf numFmtId="0" fontId="2" fillId="6" borderId="7" xfId="0" applyFont="1" applyFill="1" applyBorder="1"/>
    <xf numFmtId="0" fontId="0" fillId="6" borderId="0" xfId="0" applyFill="1" applyBorder="1"/>
    <xf numFmtId="164" fontId="0" fillId="6" borderId="0" xfId="1" applyNumberFormat="1" applyFont="1" applyFill="1" applyBorder="1"/>
    <xf numFmtId="44" fontId="0" fillId="6" borderId="0" xfId="2" applyFont="1" applyFill="1" applyBorder="1"/>
    <xf numFmtId="167" fontId="0" fillId="6" borderId="0" xfId="1" applyNumberFormat="1" applyFont="1" applyFill="1" applyBorder="1"/>
    <xf numFmtId="165" fontId="0" fillId="6" borderId="8" xfId="2" applyNumberFormat="1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0" fillId="6" borderId="17" xfId="0" applyFill="1" applyBorder="1"/>
    <xf numFmtId="164" fontId="4" fillId="6" borderId="17" xfId="1" applyNumberFormat="1" applyFont="1" applyFill="1" applyBorder="1" applyAlignment="1">
      <alignment horizontal="center"/>
    </xf>
    <xf numFmtId="44" fontId="4" fillId="6" borderId="16" xfId="2" applyFont="1" applyFill="1" applyBorder="1" applyAlignment="1">
      <alignment horizontal="center" wrapText="1"/>
    </xf>
    <xf numFmtId="43" fontId="4" fillId="6" borderId="17" xfId="1" applyFont="1" applyFill="1" applyBorder="1" applyAlignment="1">
      <alignment horizontal="center" wrapText="1"/>
    </xf>
    <xf numFmtId="165" fontId="4" fillId="6" borderId="18" xfId="2" applyNumberFormat="1" applyFont="1" applyFill="1" applyBorder="1" applyAlignment="1">
      <alignment horizontal="center" wrapText="1"/>
    </xf>
    <xf numFmtId="0" fontId="0" fillId="6" borderId="7" xfId="0" applyFill="1" applyBorder="1"/>
    <xf numFmtId="44" fontId="0" fillId="6" borderId="7" xfId="2" applyFont="1" applyFill="1" applyBorder="1"/>
    <xf numFmtId="0" fontId="2" fillId="6" borderId="19" xfId="0" applyFont="1" applyFill="1" applyBorder="1"/>
    <xf numFmtId="0" fontId="2" fillId="6" borderId="20" xfId="0" applyFont="1" applyFill="1" applyBorder="1"/>
    <xf numFmtId="164" fontId="2" fillId="6" borderId="20" xfId="1" applyNumberFormat="1" applyFont="1" applyFill="1" applyBorder="1"/>
    <xf numFmtId="44" fontId="2" fillId="6" borderId="19" xfId="2" applyFont="1" applyFill="1" applyBorder="1"/>
    <xf numFmtId="167" fontId="2" fillId="6" borderId="20" xfId="1" applyNumberFormat="1" applyFont="1" applyFill="1" applyBorder="1"/>
    <xf numFmtId="165" fontId="2" fillId="6" borderId="21" xfId="2" applyNumberFormat="1" applyFont="1" applyFill="1" applyBorder="1"/>
    <xf numFmtId="165" fontId="2" fillId="6" borderId="8" xfId="2" applyNumberFormat="1" applyFont="1" applyFill="1" applyBorder="1"/>
    <xf numFmtId="0" fontId="2" fillId="6" borderId="0" xfId="0" applyFont="1" applyFill="1" applyBorder="1"/>
    <xf numFmtId="164" fontId="2" fillId="6" borderId="0" xfId="1" applyNumberFormat="1" applyFont="1" applyFill="1" applyBorder="1"/>
    <xf numFmtId="44" fontId="2" fillId="6" borderId="16" xfId="2" applyFont="1" applyFill="1" applyBorder="1"/>
    <xf numFmtId="167" fontId="2" fillId="6" borderId="0" xfId="1" applyNumberFormat="1" applyFont="1" applyFill="1" applyBorder="1"/>
    <xf numFmtId="9" fontId="2" fillId="6" borderId="7" xfId="3" applyFont="1" applyFill="1" applyBorder="1" applyAlignment="1">
      <alignment horizontal="center"/>
    </xf>
    <xf numFmtId="166" fontId="2" fillId="6" borderId="0" xfId="3" applyNumberFormat="1" applyFont="1" applyFill="1" applyBorder="1"/>
    <xf numFmtId="165" fontId="2" fillId="6" borderId="12" xfId="2" applyNumberFormat="1" applyFont="1" applyFill="1" applyBorder="1"/>
    <xf numFmtId="0" fontId="0" fillId="6" borderId="13" xfId="0" applyFill="1" applyBorder="1"/>
    <xf numFmtId="0" fontId="0" fillId="6" borderId="14" xfId="0" applyFill="1" applyBorder="1"/>
    <xf numFmtId="164" fontId="0" fillId="6" borderId="14" xfId="1" applyNumberFormat="1" applyFont="1" applyFill="1" applyBorder="1"/>
    <xf numFmtId="44" fontId="2" fillId="6" borderId="13" xfId="2" applyFont="1" applyFill="1" applyBorder="1" applyAlignment="1">
      <alignment horizontal="center"/>
    </xf>
    <xf numFmtId="167" fontId="0" fillId="6" borderId="14" xfId="1" applyNumberFormat="1" applyFont="1" applyFill="1" applyBorder="1"/>
    <xf numFmtId="165" fontId="2" fillId="6" borderId="15" xfId="2" applyNumberFormat="1" applyFont="1" applyFill="1" applyBorder="1"/>
    <xf numFmtId="0" fontId="0" fillId="7" borderId="4" xfId="0" applyFill="1" applyBorder="1"/>
    <xf numFmtId="0" fontId="0" fillId="7" borderId="5" xfId="0" applyFill="1" applyBorder="1"/>
    <xf numFmtId="164" fontId="0" fillId="7" borderId="5" xfId="1" applyNumberFormat="1" applyFont="1" applyFill="1" applyBorder="1"/>
    <xf numFmtId="44" fontId="0" fillId="7" borderId="5" xfId="2" applyFont="1" applyFill="1" applyBorder="1"/>
    <xf numFmtId="167" fontId="0" fillId="7" borderId="5" xfId="1" applyNumberFormat="1" applyFont="1" applyFill="1" applyBorder="1"/>
    <xf numFmtId="165" fontId="0" fillId="7" borderId="6" xfId="2" applyNumberFormat="1" applyFont="1" applyFill="1" applyBorder="1"/>
    <xf numFmtId="0" fontId="2" fillId="7" borderId="7" xfId="0" applyFont="1" applyFill="1" applyBorder="1"/>
    <xf numFmtId="0" fontId="2" fillId="7" borderId="0" xfId="0" applyFont="1" applyFill="1" applyBorder="1"/>
    <xf numFmtId="164" fontId="2" fillId="7" borderId="0" xfId="1" applyNumberFormat="1" applyFont="1" applyFill="1" applyBorder="1"/>
    <xf numFmtId="166" fontId="2" fillId="7" borderId="0" xfId="3" applyNumberFormat="1" applyFont="1" applyFill="1" applyBorder="1"/>
    <xf numFmtId="165" fontId="2" fillId="7" borderId="8" xfId="2" applyNumberFormat="1" applyFont="1" applyFill="1" applyBorder="1"/>
    <xf numFmtId="44" fontId="2" fillId="7" borderId="0" xfId="2" applyFont="1" applyFill="1" applyBorder="1"/>
    <xf numFmtId="43" fontId="2" fillId="7" borderId="0" xfId="1" applyFont="1" applyFill="1" applyBorder="1"/>
    <xf numFmtId="165" fontId="2" fillId="7" borderId="12" xfId="2" applyNumberFormat="1" applyFont="1" applyFill="1" applyBorder="1"/>
    <xf numFmtId="0" fontId="0" fillId="7" borderId="7" xfId="0" applyFill="1" applyBorder="1"/>
    <xf numFmtId="0" fontId="0" fillId="7" borderId="0" xfId="0" applyFill="1" applyBorder="1"/>
    <xf numFmtId="164" fontId="0" fillId="7" borderId="0" xfId="1" applyNumberFormat="1" applyFont="1" applyFill="1" applyBorder="1"/>
    <xf numFmtId="44" fontId="0" fillId="7" borderId="0" xfId="2" applyFont="1" applyFill="1" applyBorder="1"/>
    <xf numFmtId="43" fontId="0" fillId="7" borderId="0" xfId="1" applyFont="1" applyFill="1" applyBorder="1"/>
    <xf numFmtId="165" fontId="0" fillId="7" borderId="8" xfId="2" applyNumberFormat="1" applyFont="1" applyFill="1" applyBorder="1"/>
    <xf numFmtId="0" fontId="0" fillId="7" borderId="13" xfId="0" applyFill="1" applyBorder="1"/>
    <xf numFmtId="0" fontId="0" fillId="7" borderId="14" xfId="0" applyFill="1" applyBorder="1"/>
    <xf numFmtId="164" fontId="0" fillId="7" borderId="14" xfId="1" applyNumberFormat="1" applyFont="1" applyFill="1" applyBorder="1"/>
    <xf numFmtId="44" fontId="0" fillId="7" borderId="14" xfId="2" applyFont="1" applyFill="1" applyBorder="1"/>
    <xf numFmtId="43" fontId="0" fillId="7" borderId="14" xfId="1" applyFont="1" applyFill="1" applyBorder="1"/>
    <xf numFmtId="165" fontId="0" fillId="7" borderId="15" xfId="2" applyNumberFormat="1" applyFont="1" applyFill="1" applyBorder="1"/>
    <xf numFmtId="44" fontId="2" fillId="2" borderId="2" xfId="2" applyFont="1" applyFill="1" applyBorder="1" applyAlignment="1">
      <alignment horizontal="center"/>
    </xf>
    <xf numFmtId="44" fontId="2" fillId="2" borderId="3" xfId="2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nica%20Diaz/Accounting/A-Fund%2001.0/07-08/Apportionment%2007-08/Copy%20of%20Apportionment%20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DIAZ_VERONICA/Temporary%20Internet%20Files/OLK1F/Budget%20-%20Income%20%20Expense%205%20Year%20Comparison%20Major%20Object%20Tot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7"/>
      <sheetName val="Apr07"/>
      <sheetName val="May07"/>
      <sheetName val="Jun07"/>
      <sheetName val="Jun07 accr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REVQT3"/>
      <sheetName val="1EXPQT3"/>
      <sheetName val="3EXPQT3"/>
      <sheetName val="3REVQT3"/>
      <sheetName val="40REVQT3"/>
      <sheetName val="41REVQT3"/>
      <sheetName val="42.1REVQT3"/>
      <sheetName val="42.2REVQT3"/>
      <sheetName val="50REVQT3"/>
      <sheetName val="74REVQ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0"/>
  <sheetViews>
    <sheetView tabSelected="1" workbookViewId="0">
      <pane ySplit="2" topLeftCell="A3" activePane="bottomLeft" state="frozen"/>
      <selection pane="bottomLeft" activeCell="X18" sqref="X18"/>
    </sheetView>
  </sheetViews>
  <sheetFormatPr defaultRowHeight="15" x14ac:dyDescent="0.25"/>
  <cols>
    <col min="1" max="4" width="3.7109375" customWidth="1"/>
    <col min="5" max="5" width="40.7109375" customWidth="1"/>
    <col min="6" max="6" width="11.140625" customWidth="1"/>
    <col min="7" max="7" width="10.7109375" style="2" customWidth="1"/>
    <col min="8" max="8" width="11.140625" style="3" bestFit="1" customWidth="1"/>
    <col min="9" max="9" width="12.7109375" style="4" customWidth="1"/>
    <col min="10" max="10" width="14.7109375" style="6" bestFit="1" customWidth="1"/>
    <col min="11" max="11" width="10.5703125" style="3" bestFit="1" customWidth="1"/>
    <col min="12" max="12" width="12.7109375" style="4" customWidth="1"/>
    <col min="13" max="13" width="14.7109375" style="6" bestFit="1" customWidth="1"/>
    <col min="14" max="14" width="10.5703125" style="3" bestFit="1" customWidth="1"/>
    <col min="15" max="15" width="12.7109375" style="4" customWidth="1"/>
    <col min="16" max="16" width="14.7109375" style="6" bestFit="1" customWidth="1"/>
  </cols>
  <sheetData>
    <row r="1" spans="2:16" ht="30" customHeight="1" thickBot="1" x14ac:dyDescent="0.45">
      <c r="B1" s="1" t="s">
        <v>0</v>
      </c>
      <c r="J1" s="5"/>
    </row>
    <row r="2" spans="2:16" ht="15.75" thickBot="1" x14ac:dyDescent="0.3">
      <c r="B2" s="7"/>
      <c r="C2" s="8"/>
      <c r="D2" s="8"/>
      <c r="E2" s="8"/>
      <c r="F2" s="8"/>
      <c r="G2" s="9"/>
      <c r="H2" s="140" t="s">
        <v>1</v>
      </c>
      <c r="I2" s="140"/>
      <c r="J2" s="141"/>
      <c r="K2" s="140" t="s">
        <v>2</v>
      </c>
      <c r="L2" s="140"/>
      <c r="M2" s="141"/>
      <c r="N2" s="140" t="s">
        <v>3</v>
      </c>
      <c r="O2" s="140"/>
      <c r="P2" s="141"/>
    </row>
    <row r="3" spans="2:16" x14ac:dyDescent="0.25">
      <c r="B3" s="10" t="s">
        <v>4</v>
      </c>
      <c r="C3" s="11"/>
      <c r="D3" s="11"/>
      <c r="E3" s="11"/>
      <c r="F3" s="11"/>
      <c r="G3" s="12"/>
      <c r="H3" s="13"/>
      <c r="I3" s="14"/>
      <c r="J3" s="15"/>
      <c r="K3" s="13"/>
      <c r="L3" s="14"/>
      <c r="M3" s="15"/>
      <c r="N3" s="13"/>
      <c r="O3" s="14"/>
      <c r="P3" s="15"/>
    </row>
    <row r="4" spans="2:16" x14ac:dyDescent="0.25">
      <c r="B4" s="16" t="s">
        <v>5</v>
      </c>
      <c r="C4" s="17"/>
      <c r="D4" s="17"/>
      <c r="E4" s="17"/>
      <c r="F4" s="18">
        <v>22257.88</v>
      </c>
      <c r="G4" s="19">
        <v>17926.64</v>
      </c>
      <c r="H4" s="18"/>
      <c r="I4" s="18">
        <v>19376.87</v>
      </c>
      <c r="J4" s="19"/>
      <c r="K4" s="18"/>
      <c r="L4" s="18">
        <v>19376.87</v>
      </c>
      <c r="M4" s="19"/>
      <c r="N4" s="18"/>
      <c r="O4" s="18">
        <v>19376.87</v>
      </c>
      <c r="P4" s="19"/>
    </row>
    <row r="5" spans="2:16" x14ac:dyDescent="0.25">
      <c r="B5" s="16" t="s">
        <v>6</v>
      </c>
      <c r="C5" s="17"/>
      <c r="D5" s="17"/>
      <c r="E5" s="17"/>
      <c r="F5" s="18"/>
      <c r="G5" s="19"/>
      <c r="H5" s="18"/>
      <c r="I5" s="20">
        <f>ROUND((F4+G4+I4)/3,2)</f>
        <v>19853.8</v>
      </c>
      <c r="J5" s="19"/>
      <c r="K5" s="18"/>
      <c r="L5" s="21">
        <f>SUM(G4+I4+L4)/3</f>
        <v>18893.459999999995</v>
      </c>
      <c r="M5" s="19"/>
      <c r="N5" s="18"/>
      <c r="O5" s="21">
        <f>SUM(I4+L4+O4)/3</f>
        <v>19376.87</v>
      </c>
      <c r="P5" s="19"/>
    </row>
    <row r="6" spans="2:16" ht="34.5" x14ac:dyDescent="0.4">
      <c r="B6" s="22"/>
      <c r="C6" s="17"/>
      <c r="D6" s="17"/>
      <c r="E6" s="17"/>
      <c r="F6" s="17"/>
      <c r="G6" s="23"/>
      <c r="H6" s="24" t="s">
        <v>7</v>
      </c>
      <c r="I6" s="25" t="s">
        <v>8</v>
      </c>
      <c r="J6" s="26" t="s">
        <v>9</v>
      </c>
      <c r="K6" s="24" t="s">
        <v>7</v>
      </c>
      <c r="L6" s="25" t="s">
        <v>10</v>
      </c>
      <c r="M6" s="26" t="s">
        <v>9</v>
      </c>
      <c r="N6" s="24" t="s">
        <v>7</v>
      </c>
      <c r="O6" s="25" t="s">
        <v>10</v>
      </c>
      <c r="P6" s="26" t="s">
        <v>9</v>
      </c>
    </row>
    <row r="7" spans="2:16" x14ac:dyDescent="0.25">
      <c r="B7" s="22"/>
      <c r="C7" s="17" t="s">
        <v>11</v>
      </c>
      <c r="D7" s="17"/>
      <c r="E7" s="17"/>
      <c r="F7" s="17"/>
      <c r="G7" s="27"/>
      <c r="H7" s="28"/>
      <c r="I7" s="18"/>
      <c r="J7" s="29">
        <v>7831449</v>
      </c>
      <c r="K7" s="28"/>
      <c r="L7" s="18"/>
      <c r="M7" s="29">
        <v>7831449</v>
      </c>
      <c r="N7" s="28"/>
      <c r="O7" s="18"/>
      <c r="P7" s="29">
        <v>7831449</v>
      </c>
    </row>
    <row r="8" spans="2:16" ht="15.75" thickBot="1" x14ac:dyDescent="0.3">
      <c r="B8" s="22"/>
      <c r="C8" s="17"/>
      <c r="D8" s="17" t="s">
        <v>12</v>
      </c>
      <c r="E8" s="17"/>
      <c r="F8" s="17"/>
      <c r="G8" s="27"/>
      <c r="H8" s="28"/>
      <c r="I8" s="18"/>
      <c r="J8" s="29"/>
      <c r="K8" s="28"/>
      <c r="L8" s="18"/>
      <c r="M8" s="29"/>
      <c r="N8" s="28"/>
      <c r="O8" s="18"/>
      <c r="P8" s="29"/>
    </row>
    <row r="9" spans="2:16" x14ac:dyDescent="0.25">
      <c r="B9" s="22"/>
      <c r="C9" s="17"/>
      <c r="D9" s="30" t="s">
        <v>13</v>
      </c>
      <c r="E9" s="30"/>
      <c r="F9" s="30"/>
      <c r="G9" s="27"/>
      <c r="H9" s="28">
        <v>3776</v>
      </c>
      <c r="I9" s="31">
        <f>I5</f>
        <v>19853.8</v>
      </c>
      <c r="J9" s="29">
        <f>ROUND(H9*I9,0)</f>
        <v>74967949</v>
      </c>
      <c r="K9" s="28">
        <v>3431</v>
      </c>
      <c r="L9" s="31">
        <f>L5</f>
        <v>18893.459999999995</v>
      </c>
      <c r="M9" s="29">
        <f>ROUND(K9*L9,0)</f>
        <v>64823461</v>
      </c>
      <c r="N9" s="28">
        <v>3046</v>
      </c>
      <c r="O9" s="31">
        <f>O5</f>
        <v>19376.87</v>
      </c>
      <c r="P9" s="29">
        <f>ROUND(N9*O9,0)</f>
        <v>59021946</v>
      </c>
    </row>
    <row r="10" spans="2:16" x14ac:dyDescent="0.25">
      <c r="B10" s="22"/>
      <c r="C10" s="17"/>
      <c r="D10" s="30" t="s">
        <v>14</v>
      </c>
      <c r="E10" s="30"/>
      <c r="F10" s="30"/>
      <c r="G10" s="27"/>
      <c r="H10" s="28">
        <v>3347.49</v>
      </c>
      <c r="I10" s="32">
        <v>581.11</v>
      </c>
      <c r="J10" s="29">
        <f t="shared" ref="J10:J12" si="0">ROUND(H10*I10,0)</f>
        <v>1945260</v>
      </c>
      <c r="K10" s="28">
        <v>3347.49</v>
      </c>
      <c r="L10" s="32">
        <v>581.11</v>
      </c>
      <c r="M10" s="29">
        <f t="shared" ref="M10:M12" si="1">ROUND(K10*L10,0)</f>
        <v>1945260</v>
      </c>
      <c r="N10" s="28">
        <v>3347.49</v>
      </c>
      <c r="O10" s="32">
        <v>581.11</v>
      </c>
      <c r="P10" s="29">
        <f t="shared" ref="P10:P12" si="2">ROUND(N10*O10,0)</f>
        <v>1945260</v>
      </c>
    </row>
    <row r="11" spans="2:16" x14ac:dyDescent="0.25">
      <c r="B11" s="22"/>
      <c r="C11" s="17"/>
      <c r="D11" s="30" t="s">
        <v>15</v>
      </c>
      <c r="E11" s="30"/>
      <c r="F11" s="30"/>
      <c r="G11" s="27"/>
      <c r="H11" s="28">
        <v>5456.67</v>
      </c>
      <c r="I11" s="32">
        <v>184.07</v>
      </c>
      <c r="J11" s="29">
        <f t="shared" si="0"/>
        <v>1004409</v>
      </c>
      <c r="K11" s="28">
        <v>5456.67</v>
      </c>
      <c r="L11" s="32">
        <v>184.07</v>
      </c>
      <c r="M11" s="29">
        <f t="shared" si="1"/>
        <v>1004409</v>
      </c>
      <c r="N11" s="28">
        <v>5456.67</v>
      </c>
      <c r="O11" s="32">
        <v>184.07</v>
      </c>
      <c r="P11" s="29">
        <f t="shared" si="2"/>
        <v>1004409</v>
      </c>
    </row>
    <row r="12" spans="2:16" ht="15.75" thickBot="1" x14ac:dyDescent="0.3">
      <c r="B12" s="22"/>
      <c r="C12" s="17"/>
      <c r="D12" s="30" t="s">
        <v>16</v>
      </c>
      <c r="E12" s="30"/>
      <c r="F12" s="30"/>
      <c r="G12" s="27"/>
      <c r="H12" s="28">
        <v>5456.67</v>
      </c>
      <c r="I12" s="33">
        <v>247.18</v>
      </c>
      <c r="J12" s="29">
        <f t="shared" si="0"/>
        <v>1348780</v>
      </c>
      <c r="K12" s="28">
        <v>5456.67</v>
      </c>
      <c r="L12" s="33">
        <v>247.18</v>
      </c>
      <c r="M12" s="29">
        <f t="shared" si="1"/>
        <v>1348780</v>
      </c>
      <c r="N12" s="28">
        <v>5456.67</v>
      </c>
      <c r="O12" s="33">
        <v>247.18</v>
      </c>
      <c r="P12" s="29">
        <f t="shared" si="2"/>
        <v>1348780</v>
      </c>
    </row>
    <row r="13" spans="2:16" x14ac:dyDescent="0.25">
      <c r="B13" s="22"/>
      <c r="C13" s="17"/>
      <c r="D13" s="17"/>
      <c r="E13" s="17"/>
      <c r="F13" s="17"/>
      <c r="G13" s="27"/>
      <c r="H13" s="28"/>
      <c r="I13" s="18"/>
      <c r="J13" s="29"/>
      <c r="K13" s="28"/>
      <c r="L13" s="18"/>
      <c r="M13" s="29"/>
      <c r="N13" s="28"/>
      <c r="O13" s="18"/>
      <c r="P13" s="29"/>
    </row>
    <row r="14" spans="2:16" s="39" customFormat="1" ht="15.75" thickBot="1" x14ac:dyDescent="0.3">
      <c r="B14" s="16"/>
      <c r="C14" s="34" t="s">
        <v>17</v>
      </c>
      <c r="D14" s="34"/>
      <c r="E14" s="34"/>
      <c r="F14" s="34"/>
      <c r="G14" s="35"/>
      <c r="H14" s="36">
        <v>0.7</v>
      </c>
      <c r="I14" s="37">
        <f>J14/J66</f>
        <v>0.68114066933242468</v>
      </c>
      <c r="J14" s="38">
        <f>SUM(J7:J13)</f>
        <v>87097847</v>
      </c>
      <c r="K14" s="36">
        <v>0.65</v>
      </c>
      <c r="L14" s="37">
        <f>M14/M66</f>
        <v>0.61817034128727055</v>
      </c>
      <c r="M14" s="38">
        <f>SUM(M7:M13)</f>
        <v>76953359</v>
      </c>
      <c r="N14" s="36">
        <v>0.6</v>
      </c>
      <c r="O14" s="37">
        <f>P14/P66</f>
        <v>0.56731901240380778</v>
      </c>
      <c r="P14" s="38">
        <f>SUM(P7:P13)</f>
        <v>71151844</v>
      </c>
    </row>
    <row r="15" spans="2:16" s="39" customFormat="1" ht="15.75" thickBot="1" x14ac:dyDescent="0.3">
      <c r="B15" s="16"/>
      <c r="C15" s="34"/>
      <c r="D15" s="34"/>
      <c r="E15" s="34"/>
      <c r="F15" s="34"/>
      <c r="G15" s="35"/>
      <c r="H15" s="40" t="s">
        <v>18</v>
      </c>
      <c r="I15" s="21"/>
      <c r="J15" s="41"/>
      <c r="K15" s="40" t="s">
        <v>18</v>
      </c>
      <c r="L15" s="21"/>
      <c r="M15" s="41"/>
      <c r="N15" s="40" t="s">
        <v>18</v>
      </c>
      <c r="O15" s="21"/>
      <c r="P15" s="41"/>
    </row>
    <row r="16" spans="2:16" x14ac:dyDescent="0.25">
      <c r="B16" s="42"/>
      <c r="C16" s="43"/>
      <c r="D16" s="43"/>
      <c r="E16" s="43"/>
      <c r="F16" s="43"/>
      <c r="G16" s="44"/>
      <c r="H16" s="45"/>
      <c r="I16" s="46"/>
      <c r="J16" s="47"/>
      <c r="K16" s="45"/>
      <c r="L16" s="46"/>
      <c r="M16" s="47"/>
      <c r="N16" s="45"/>
      <c r="O16" s="46"/>
      <c r="P16" s="47"/>
    </row>
    <row r="17" spans="2:16" ht="34.5" x14ac:dyDescent="0.4">
      <c r="B17" s="48"/>
      <c r="C17" s="49"/>
      <c r="D17" s="49"/>
      <c r="E17" s="49"/>
      <c r="F17" s="49"/>
      <c r="G17" s="50"/>
      <c r="H17" s="51" t="s">
        <v>7</v>
      </c>
      <c r="I17" s="52" t="s">
        <v>19</v>
      </c>
      <c r="J17" s="53" t="s">
        <v>20</v>
      </c>
      <c r="K17" s="51" t="s">
        <v>7</v>
      </c>
      <c r="L17" s="52" t="s">
        <v>19</v>
      </c>
      <c r="M17" s="53" t="s">
        <v>20</v>
      </c>
      <c r="N17" s="51" t="s">
        <v>7</v>
      </c>
      <c r="O17" s="52" t="s">
        <v>19</v>
      </c>
      <c r="P17" s="53" t="s">
        <v>20</v>
      </c>
    </row>
    <row r="18" spans="2:16" ht="15.75" thickBot="1" x14ac:dyDescent="0.3">
      <c r="B18" s="54" t="s">
        <v>21</v>
      </c>
      <c r="C18" s="49"/>
      <c r="D18" s="49"/>
      <c r="E18" s="49"/>
      <c r="F18" s="49"/>
      <c r="G18" s="55"/>
      <c r="H18" s="56"/>
      <c r="I18" s="57"/>
      <c r="J18" s="58"/>
      <c r="K18" s="56"/>
      <c r="L18" s="57"/>
      <c r="M18" s="58"/>
      <c r="N18" s="56"/>
      <c r="O18" s="57"/>
      <c r="P18" s="58"/>
    </row>
    <row r="19" spans="2:16" x14ac:dyDescent="0.25">
      <c r="B19" s="48"/>
      <c r="C19" s="49"/>
      <c r="D19" s="49" t="s">
        <v>22</v>
      </c>
      <c r="E19" s="49"/>
      <c r="F19" s="49"/>
      <c r="G19" s="55"/>
      <c r="H19" s="56">
        <v>919</v>
      </c>
      <c r="I19" s="59">
        <v>8036</v>
      </c>
      <c r="J19" s="58">
        <v>7385084</v>
      </c>
      <c r="K19" s="56">
        <v>919</v>
      </c>
      <c r="L19" s="59">
        <v>8036</v>
      </c>
      <c r="M19" s="58">
        <f>ROUND(K19*L19,0)</f>
        <v>7385084</v>
      </c>
      <c r="N19" s="56">
        <v>919</v>
      </c>
      <c r="O19" s="59">
        <v>8036</v>
      </c>
      <c r="P19" s="58">
        <f>ROUND(N19*O19,0)</f>
        <v>7385084</v>
      </c>
    </row>
    <row r="20" spans="2:16" x14ac:dyDescent="0.25">
      <c r="B20" s="48"/>
      <c r="C20" s="49"/>
      <c r="D20" s="49" t="s">
        <v>23</v>
      </c>
      <c r="E20" s="49"/>
      <c r="F20" s="49"/>
      <c r="G20" s="55"/>
      <c r="H20" s="56">
        <v>919</v>
      </c>
      <c r="I20" s="60">
        <v>1372</v>
      </c>
      <c r="J20" s="58">
        <v>1260868</v>
      </c>
      <c r="K20" s="56">
        <v>919</v>
      </c>
      <c r="L20" s="60">
        <v>1372</v>
      </c>
      <c r="M20" s="58">
        <f t="shared" ref="M20:M21" si="3">ROUND(K20*L20,0)</f>
        <v>1260868</v>
      </c>
      <c r="N20" s="56">
        <v>919</v>
      </c>
      <c r="O20" s="60">
        <v>1372</v>
      </c>
      <c r="P20" s="58">
        <f t="shared" ref="P20:P21" si="4">ROUND(N20*O20,0)</f>
        <v>1260868</v>
      </c>
    </row>
    <row r="21" spans="2:16" ht="15.75" thickBot="1" x14ac:dyDescent="0.3">
      <c r="B21" s="48"/>
      <c r="C21" s="49"/>
      <c r="D21" s="49" t="s">
        <v>24</v>
      </c>
      <c r="E21" s="49"/>
      <c r="F21" s="49"/>
      <c r="G21" s="55"/>
      <c r="H21" s="56">
        <v>919</v>
      </c>
      <c r="I21" s="61">
        <v>20276</v>
      </c>
      <c r="J21" s="58">
        <v>18633644</v>
      </c>
      <c r="K21" s="56">
        <v>919</v>
      </c>
      <c r="L21" s="61">
        <v>20276</v>
      </c>
      <c r="M21" s="58">
        <f t="shared" si="3"/>
        <v>18633644</v>
      </c>
      <c r="N21" s="56">
        <v>919</v>
      </c>
      <c r="O21" s="61">
        <v>20276</v>
      </c>
      <c r="P21" s="58">
        <f t="shared" si="4"/>
        <v>18633644</v>
      </c>
    </row>
    <row r="22" spans="2:16" x14ac:dyDescent="0.25">
      <c r="B22" s="48"/>
      <c r="C22" s="49"/>
      <c r="D22" s="49"/>
      <c r="E22" s="49"/>
      <c r="F22" s="49"/>
      <c r="G22" s="55"/>
      <c r="H22" s="56"/>
      <c r="I22" s="57"/>
      <c r="J22" s="58"/>
      <c r="K22" s="56"/>
      <c r="L22" s="57"/>
      <c r="M22" s="58"/>
      <c r="N22" s="56"/>
      <c r="O22" s="57"/>
      <c r="P22" s="58"/>
    </row>
    <row r="23" spans="2:16" s="39" customFormat="1" ht="15.75" thickBot="1" x14ac:dyDescent="0.3">
      <c r="B23" s="54"/>
      <c r="C23" s="62" t="s">
        <v>25</v>
      </c>
      <c r="D23" s="62"/>
      <c r="E23" s="62"/>
      <c r="F23" s="62"/>
      <c r="G23" s="63"/>
      <c r="H23" s="64">
        <v>0.2</v>
      </c>
      <c r="I23" s="65">
        <f>J23/J66</f>
        <v>0.21333756135852744</v>
      </c>
      <c r="J23" s="66">
        <f>SUM(J19:J22)</f>
        <v>27279596</v>
      </c>
      <c r="K23" s="64">
        <v>0.2</v>
      </c>
      <c r="L23" s="65">
        <f>M23/M66</f>
        <v>0.21913841564081513</v>
      </c>
      <c r="M23" s="66">
        <f>SUM(M19:M22)</f>
        <v>27279596</v>
      </c>
      <c r="N23" s="64">
        <v>0.2</v>
      </c>
      <c r="O23" s="65">
        <f>P23/P66</f>
        <v>0.2175099419980579</v>
      </c>
      <c r="P23" s="66">
        <f>SUM(P19:P22)</f>
        <v>27279596</v>
      </c>
    </row>
    <row r="24" spans="2:16" ht="15.75" thickBot="1" x14ac:dyDescent="0.3">
      <c r="B24" s="67"/>
      <c r="C24" s="68"/>
      <c r="D24" s="68"/>
      <c r="E24" s="68"/>
      <c r="F24" s="68"/>
      <c r="G24" s="69"/>
      <c r="H24" s="70" t="s">
        <v>18</v>
      </c>
      <c r="I24" s="71"/>
      <c r="J24" s="72"/>
      <c r="K24" s="70" t="s">
        <v>18</v>
      </c>
      <c r="L24" s="71"/>
      <c r="M24" s="72"/>
      <c r="N24" s="70" t="s">
        <v>18</v>
      </c>
      <c r="O24" s="71"/>
      <c r="P24" s="72"/>
    </row>
    <row r="25" spans="2:16" x14ac:dyDescent="0.25">
      <c r="B25" s="73"/>
      <c r="C25" s="74"/>
      <c r="D25" s="74"/>
      <c r="E25" s="74"/>
      <c r="F25" s="74"/>
      <c r="G25" s="75"/>
      <c r="H25" s="76"/>
      <c r="I25" s="77"/>
      <c r="J25" s="78"/>
      <c r="K25" s="76"/>
      <c r="L25" s="77"/>
      <c r="M25" s="78"/>
      <c r="N25" s="76"/>
      <c r="O25" s="77"/>
      <c r="P25" s="78"/>
    </row>
    <row r="26" spans="2:16" x14ac:dyDescent="0.25">
      <c r="B26" s="79" t="s">
        <v>26</v>
      </c>
      <c r="C26" s="80"/>
      <c r="D26" s="80"/>
      <c r="E26" s="80"/>
      <c r="F26" s="80"/>
      <c r="G26" s="81"/>
      <c r="H26" s="82"/>
      <c r="I26" s="83"/>
      <c r="J26" s="84"/>
      <c r="K26" s="82"/>
      <c r="L26" s="83"/>
      <c r="M26" s="84"/>
      <c r="N26" s="82"/>
      <c r="O26" s="83"/>
      <c r="P26" s="84"/>
    </row>
    <row r="27" spans="2:16" ht="52.5" thickBot="1" x14ac:dyDescent="0.45">
      <c r="B27" s="85"/>
      <c r="C27" s="86" t="s">
        <v>27</v>
      </c>
      <c r="D27" s="87"/>
      <c r="E27" s="87"/>
      <c r="F27" s="87"/>
      <c r="G27" s="88" t="s">
        <v>28</v>
      </c>
      <c r="H27" s="89" t="s">
        <v>29</v>
      </c>
      <c r="I27" s="90" t="s">
        <v>19</v>
      </c>
      <c r="J27" s="91" t="s">
        <v>20</v>
      </c>
      <c r="K27" s="89" t="s">
        <v>30</v>
      </c>
      <c r="L27" s="90" t="s">
        <v>19</v>
      </c>
      <c r="M27" s="91" t="s">
        <v>20</v>
      </c>
      <c r="N27" s="89" t="s">
        <v>31</v>
      </c>
      <c r="O27" s="90" t="s">
        <v>19</v>
      </c>
      <c r="P27" s="91" t="s">
        <v>20</v>
      </c>
    </row>
    <row r="28" spans="2:16" x14ac:dyDescent="0.25">
      <c r="B28" s="92"/>
      <c r="C28" s="80"/>
      <c r="D28" s="80" t="s">
        <v>32</v>
      </c>
      <c r="E28" s="80"/>
      <c r="F28" s="80"/>
      <c r="G28" s="81">
        <v>3</v>
      </c>
      <c r="H28" s="93">
        <f>440*G28</f>
        <v>1320</v>
      </c>
      <c r="I28" s="59">
        <v>2064</v>
      </c>
      <c r="J28" s="84">
        <f>ROUND(H28*I28,0)</f>
        <v>2724480</v>
      </c>
      <c r="K28" s="93">
        <f t="shared" ref="K28:K35" si="5">660*G28</f>
        <v>1980</v>
      </c>
      <c r="L28" s="59">
        <v>2064</v>
      </c>
      <c r="M28" s="84">
        <f>ROUND(K28*L28,0)</f>
        <v>4086720</v>
      </c>
      <c r="N28" s="93">
        <f t="shared" ref="N28:N35" si="6">G28*880</f>
        <v>2640</v>
      </c>
      <c r="O28" s="59">
        <v>2064</v>
      </c>
      <c r="P28" s="84">
        <f>ROUND(N28*O28,0)</f>
        <v>5448960</v>
      </c>
    </row>
    <row r="29" spans="2:16" x14ac:dyDescent="0.25">
      <c r="B29" s="92"/>
      <c r="C29" s="80"/>
      <c r="D29" s="80" t="s">
        <v>33</v>
      </c>
      <c r="E29" s="80"/>
      <c r="F29" s="80"/>
      <c r="G29" s="81">
        <v>4</v>
      </c>
      <c r="H29" s="93">
        <f t="shared" ref="H29:H35" si="7">440*G29</f>
        <v>1760</v>
      </c>
      <c r="I29" s="60">
        <v>572</v>
      </c>
      <c r="J29" s="84">
        <f t="shared" ref="J29:J35" si="8">ROUND(H29*I29,0)</f>
        <v>1006720</v>
      </c>
      <c r="K29" s="93">
        <f t="shared" si="5"/>
        <v>2640</v>
      </c>
      <c r="L29" s="60">
        <v>572</v>
      </c>
      <c r="M29" s="84">
        <f t="shared" ref="M29:M35" si="9">ROUND(K29*L29,0)</f>
        <v>1510080</v>
      </c>
      <c r="N29" s="93">
        <f t="shared" si="6"/>
        <v>3520</v>
      </c>
      <c r="O29" s="60">
        <v>572</v>
      </c>
      <c r="P29" s="84">
        <f t="shared" ref="P29:P35" si="10">ROUND(N29*O29,0)</f>
        <v>2013440</v>
      </c>
    </row>
    <row r="30" spans="2:16" x14ac:dyDescent="0.25">
      <c r="B30" s="92"/>
      <c r="C30" s="80"/>
      <c r="D30" s="80" t="s">
        <v>34</v>
      </c>
      <c r="E30" s="80"/>
      <c r="F30" s="80"/>
      <c r="G30" s="81">
        <v>3</v>
      </c>
      <c r="H30" s="93">
        <f t="shared" si="7"/>
        <v>1320</v>
      </c>
      <c r="I30" s="60">
        <v>0</v>
      </c>
      <c r="J30" s="84">
        <f t="shared" si="8"/>
        <v>0</v>
      </c>
      <c r="K30" s="93">
        <f t="shared" si="5"/>
        <v>1980</v>
      </c>
      <c r="L30" s="60">
        <v>0</v>
      </c>
      <c r="M30" s="84">
        <f t="shared" si="9"/>
        <v>0</v>
      </c>
      <c r="N30" s="93">
        <f t="shared" si="6"/>
        <v>2640</v>
      </c>
      <c r="O30" s="60">
        <v>0</v>
      </c>
      <c r="P30" s="84">
        <f t="shared" si="10"/>
        <v>0</v>
      </c>
    </row>
    <row r="31" spans="2:16" x14ac:dyDescent="0.25">
      <c r="B31" s="92"/>
      <c r="C31" s="80"/>
      <c r="D31" s="80" t="s">
        <v>35</v>
      </c>
      <c r="E31" s="80"/>
      <c r="F31" s="80"/>
      <c r="G31" s="81">
        <v>2</v>
      </c>
      <c r="H31" s="93">
        <f t="shared" si="7"/>
        <v>880</v>
      </c>
      <c r="I31" s="60">
        <v>1456</v>
      </c>
      <c r="J31" s="84">
        <f t="shared" si="8"/>
        <v>1281280</v>
      </c>
      <c r="K31" s="93">
        <f t="shared" si="5"/>
        <v>1320</v>
      </c>
      <c r="L31" s="60">
        <v>1456</v>
      </c>
      <c r="M31" s="84">
        <f t="shared" si="9"/>
        <v>1921920</v>
      </c>
      <c r="N31" s="93">
        <f t="shared" si="6"/>
        <v>1760</v>
      </c>
      <c r="O31" s="60">
        <v>1456</v>
      </c>
      <c r="P31" s="84">
        <f t="shared" si="10"/>
        <v>2562560</v>
      </c>
    </row>
    <row r="32" spans="2:16" x14ac:dyDescent="0.25">
      <c r="B32" s="92"/>
      <c r="C32" s="80"/>
      <c r="D32" s="80" t="s">
        <v>36</v>
      </c>
      <c r="E32" s="80"/>
      <c r="F32" s="80"/>
      <c r="G32" s="81">
        <v>1</v>
      </c>
      <c r="H32" s="93">
        <f t="shared" si="7"/>
        <v>440</v>
      </c>
      <c r="I32" s="60">
        <v>3822</v>
      </c>
      <c r="J32" s="84">
        <f t="shared" si="8"/>
        <v>1681680</v>
      </c>
      <c r="K32" s="93">
        <f t="shared" si="5"/>
        <v>660</v>
      </c>
      <c r="L32" s="60">
        <v>3822</v>
      </c>
      <c r="M32" s="84">
        <f t="shared" si="9"/>
        <v>2522520</v>
      </c>
      <c r="N32" s="93">
        <f t="shared" si="6"/>
        <v>880</v>
      </c>
      <c r="O32" s="60">
        <v>3822</v>
      </c>
      <c r="P32" s="84">
        <f t="shared" si="10"/>
        <v>3363360</v>
      </c>
    </row>
    <row r="33" spans="2:16" x14ac:dyDescent="0.25">
      <c r="B33" s="92"/>
      <c r="C33" s="80"/>
      <c r="D33" s="80" t="s">
        <v>37</v>
      </c>
      <c r="E33" s="80"/>
      <c r="F33" s="80"/>
      <c r="G33" s="81">
        <v>1.5</v>
      </c>
      <c r="H33" s="93">
        <f t="shared" si="7"/>
        <v>660</v>
      </c>
      <c r="I33" s="60">
        <v>3520</v>
      </c>
      <c r="J33" s="84">
        <f t="shared" si="8"/>
        <v>2323200</v>
      </c>
      <c r="K33" s="93">
        <f t="shared" si="5"/>
        <v>990</v>
      </c>
      <c r="L33" s="60">
        <v>3520</v>
      </c>
      <c r="M33" s="84">
        <f t="shared" si="9"/>
        <v>3484800</v>
      </c>
      <c r="N33" s="93">
        <f t="shared" si="6"/>
        <v>1320</v>
      </c>
      <c r="O33" s="60">
        <v>3520</v>
      </c>
      <c r="P33" s="84">
        <f t="shared" si="10"/>
        <v>4646400</v>
      </c>
    </row>
    <row r="34" spans="2:16" x14ac:dyDescent="0.25">
      <c r="B34" s="92"/>
      <c r="C34" s="80"/>
      <c r="D34" s="80" t="s">
        <v>38</v>
      </c>
      <c r="E34" s="80"/>
      <c r="F34" s="80"/>
      <c r="G34" s="81">
        <v>2</v>
      </c>
      <c r="H34" s="93">
        <f t="shared" si="7"/>
        <v>880</v>
      </c>
      <c r="I34" s="60">
        <v>619</v>
      </c>
      <c r="J34" s="84">
        <f t="shared" si="8"/>
        <v>544720</v>
      </c>
      <c r="K34" s="93">
        <f t="shared" si="5"/>
        <v>1320</v>
      </c>
      <c r="L34" s="60">
        <v>619</v>
      </c>
      <c r="M34" s="84">
        <f t="shared" si="9"/>
        <v>817080</v>
      </c>
      <c r="N34" s="93">
        <f t="shared" si="6"/>
        <v>1760</v>
      </c>
      <c r="O34" s="60">
        <v>619</v>
      </c>
      <c r="P34" s="84">
        <f t="shared" si="10"/>
        <v>1089440</v>
      </c>
    </row>
    <row r="35" spans="2:16" ht="15.75" thickBot="1" x14ac:dyDescent="0.3">
      <c r="B35" s="92"/>
      <c r="C35" s="80"/>
      <c r="D35" s="80" t="s">
        <v>39</v>
      </c>
      <c r="E35" s="80"/>
      <c r="F35" s="80"/>
      <c r="G35" s="81">
        <v>1</v>
      </c>
      <c r="H35" s="93">
        <f t="shared" si="7"/>
        <v>440</v>
      </c>
      <c r="I35" s="61">
        <v>2356</v>
      </c>
      <c r="J35" s="84">
        <f t="shared" si="8"/>
        <v>1036640</v>
      </c>
      <c r="K35" s="93">
        <f t="shared" si="5"/>
        <v>660</v>
      </c>
      <c r="L35" s="61">
        <v>2356</v>
      </c>
      <c r="M35" s="84">
        <f t="shared" si="9"/>
        <v>1554960</v>
      </c>
      <c r="N35" s="93">
        <f t="shared" si="6"/>
        <v>880</v>
      </c>
      <c r="O35" s="61">
        <v>2356</v>
      </c>
      <c r="P35" s="84">
        <f t="shared" si="10"/>
        <v>2073280</v>
      </c>
    </row>
    <row r="36" spans="2:16" x14ac:dyDescent="0.25">
      <c r="B36" s="92"/>
      <c r="C36" s="80"/>
      <c r="D36" s="80"/>
      <c r="E36" s="80"/>
      <c r="F36" s="80"/>
      <c r="G36" s="81"/>
      <c r="H36" s="93"/>
      <c r="I36" s="83"/>
      <c r="J36" s="84"/>
      <c r="K36" s="93"/>
      <c r="L36" s="83"/>
      <c r="M36" s="84"/>
      <c r="N36" s="93"/>
      <c r="O36" s="83"/>
      <c r="P36" s="84"/>
    </row>
    <row r="37" spans="2:16" s="39" customFormat="1" x14ac:dyDescent="0.25">
      <c r="B37" s="94"/>
      <c r="C37" s="95"/>
      <c r="D37" s="95"/>
      <c r="E37" s="95" t="s">
        <v>40</v>
      </c>
      <c r="F37" s="95"/>
      <c r="G37" s="96"/>
      <c r="H37" s="97"/>
      <c r="I37" s="98"/>
      <c r="J37" s="99">
        <f>SUM(J28:J36)</f>
        <v>10598720</v>
      </c>
      <c r="K37" s="97"/>
      <c r="L37" s="98"/>
      <c r="M37" s="99">
        <f>SUM(M28:M36)</f>
        <v>15898080</v>
      </c>
      <c r="N37" s="97"/>
      <c r="O37" s="98"/>
      <c r="P37" s="99">
        <f>SUM(P28:P36)</f>
        <v>21197440</v>
      </c>
    </row>
    <row r="38" spans="2:16" x14ac:dyDescent="0.25">
      <c r="B38" s="92"/>
      <c r="C38" s="80"/>
      <c r="D38" s="80"/>
      <c r="E38" s="80"/>
      <c r="F38" s="80"/>
      <c r="G38" s="81"/>
      <c r="H38" s="82"/>
      <c r="I38" s="83"/>
      <c r="J38" s="100"/>
      <c r="K38" s="82"/>
      <c r="L38" s="83"/>
      <c r="M38" s="100"/>
      <c r="N38" s="82"/>
      <c r="O38" s="83"/>
      <c r="P38" s="100"/>
    </row>
    <row r="39" spans="2:16" ht="52.5" thickBot="1" x14ac:dyDescent="0.45">
      <c r="B39" s="85" t="s">
        <v>41</v>
      </c>
      <c r="C39" s="86"/>
      <c r="D39" s="87"/>
      <c r="E39" s="87"/>
      <c r="F39" s="87"/>
      <c r="G39" s="88" t="s">
        <v>28</v>
      </c>
      <c r="H39" s="89" t="s">
        <v>42</v>
      </c>
      <c r="I39" s="90" t="s">
        <v>19</v>
      </c>
      <c r="J39" s="91" t="s">
        <v>20</v>
      </c>
      <c r="K39" s="89" t="s">
        <v>43</v>
      </c>
      <c r="L39" s="90" t="s">
        <v>19</v>
      </c>
      <c r="M39" s="91" t="s">
        <v>20</v>
      </c>
      <c r="N39" s="89" t="s">
        <v>44</v>
      </c>
      <c r="O39" s="90" t="s">
        <v>19</v>
      </c>
      <c r="P39" s="91" t="s">
        <v>20</v>
      </c>
    </row>
    <row r="40" spans="2:16" x14ac:dyDescent="0.25">
      <c r="B40" s="92"/>
      <c r="C40" s="80"/>
      <c r="D40" s="80" t="s">
        <v>32</v>
      </c>
      <c r="E40" s="80"/>
      <c r="F40" s="80"/>
      <c r="G40" s="81">
        <v>4.5</v>
      </c>
      <c r="H40" s="93">
        <f t="shared" ref="H40:H47" si="11">G40*111</f>
        <v>499.5</v>
      </c>
      <c r="I40" s="59">
        <v>872</v>
      </c>
      <c r="J40" s="84">
        <f t="shared" ref="J40:J47" si="12">ROUND(H40*I40,0)</f>
        <v>435564</v>
      </c>
      <c r="K40" s="93">
        <f t="shared" ref="K40:K47" si="13">167*G40</f>
        <v>751.5</v>
      </c>
      <c r="L40" s="59">
        <v>872</v>
      </c>
      <c r="M40" s="84">
        <f>ROUND(K40*L40,0)</f>
        <v>655308</v>
      </c>
      <c r="N40" s="93">
        <f t="shared" ref="N40:N47" si="14">222*G40</f>
        <v>999</v>
      </c>
      <c r="O40" s="59">
        <v>872</v>
      </c>
      <c r="P40" s="84">
        <f>ROUND(N40*O40,0)</f>
        <v>871128</v>
      </c>
    </row>
    <row r="41" spans="2:16" x14ac:dyDescent="0.25">
      <c r="B41" s="92"/>
      <c r="C41" s="80"/>
      <c r="D41" s="80" t="s">
        <v>33</v>
      </c>
      <c r="E41" s="80"/>
      <c r="F41" s="80"/>
      <c r="G41" s="81">
        <v>6</v>
      </c>
      <c r="H41" s="93">
        <f t="shared" si="11"/>
        <v>666</v>
      </c>
      <c r="I41" s="60">
        <v>266</v>
      </c>
      <c r="J41" s="84">
        <f t="shared" si="12"/>
        <v>177156</v>
      </c>
      <c r="K41" s="93">
        <f t="shared" si="13"/>
        <v>1002</v>
      </c>
      <c r="L41" s="60">
        <v>266</v>
      </c>
      <c r="M41" s="84">
        <f t="shared" ref="M41:M47" si="15">ROUND(K41*L41,0)</f>
        <v>266532</v>
      </c>
      <c r="N41" s="93">
        <f t="shared" si="14"/>
        <v>1332</v>
      </c>
      <c r="O41" s="60">
        <v>266</v>
      </c>
      <c r="P41" s="84">
        <f t="shared" ref="P41:P47" si="16">ROUND(N41*O41,0)</f>
        <v>354312</v>
      </c>
    </row>
    <row r="42" spans="2:16" x14ac:dyDescent="0.25">
      <c r="B42" s="92"/>
      <c r="C42" s="80"/>
      <c r="D42" s="80" t="s">
        <v>34</v>
      </c>
      <c r="E42" s="80"/>
      <c r="F42" s="80"/>
      <c r="G42" s="81">
        <v>4.5</v>
      </c>
      <c r="H42" s="93">
        <f t="shared" si="11"/>
        <v>499.5</v>
      </c>
      <c r="I42" s="60">
        <v>0</v>
      </c>
      <c r="J42" s="84">
        <f t="shared" si="12"/>
        <v>0</v>
      </c>
      <c r="K42" s="93">
        <f t="shared" si="13"/>
        <v>751.5</v>
      </c>
      <c r="L42" s="60">
        <v>0</v>
      </c>
      <c r="M42" s="84">
        <f t="shared" si="15"/>
        <v>0</v>
      </c>
      <c r="N42" s="93">
        <f t="shared" si="14"/>
        <v>999</v>
      </c>
      <c r="O42" s="60">
        <v>0</v>
      </c>
      <c r="P42" s="84">
        <f t="shared" si="16"/>
        <v>0</v>
      </c>
    </row>
    <row r="43" spans="2:16" x14ac:dyDescent="0.25">
      <c r="B43" s="92"/>
      <c r="C43" s="80"/>
      <c r="D43" s="80" t="s">
        <v>35</v>
      </c>
      <c r="E43" s="80"/>
      <c r="F43" s="80"/>
      <c r="G43" s="81">
        <v>3</v>
      </c>
      <c r="H43" s="93">
        <f t="shared" si="11"/>
        <v>333</v>
      </c>
      <c r="I43" s="60">
        <v>512</v>
      </c>
      <c r="J43" s="84">
        <f t="shared" si="12"/>
        <v>170496</v>
      </c>
      <c r="K43" s="93">
        <f t="shared" si="13"/>
        <v>501</v>
      </c>
      <c r="L43" s="60">
        <v>512</v>
      </c>
      <c r="M43" s="84">
        <f t="shared" si="15"/>
        <v>256512</v>
      </c>
      <c r="N43" s="93">
        <f t="shared" si="14"/>
        <v>666</v>
      </c>
      <c r="O43" s="60">
        <v>512</v>
      </c>
      <c r="P43" s="84">
        <f t="shared" si="16"/>
        <v>340992</v>
      </c>
    </row>
    <row r="44" spans="2:16" x14ac:dyDescent="0.25">
      <c r="B44" s="92"/>
      <c r="C44" s="80"/>
      <c r="D44" s="80" t="s">
        <v>36</v>
      </c>
      <c r="E44" s="80"/>
      <c r="F44" s="80"/>
      <c r="G44" s="81">
        <v>1.5</v>
      </c>
      <c r="H44" s="93">
        <f t="shared" si="11"/>
        <v>166.5</v>
      </c>
      <c r="I44" s="60">
        <v>1160</v>
      </c>
      <c r="J44" s="84">
        <f t="shared" si="12"/>
        <v>193140</v>
      </c>
      <c r="K44" s="93">
        <f t="shared" si="13"/>
        <v>250.5</v>
      </c>
      <c r="L44" s="60">
        <v>1160</v>
      </c>
      <c r="M44" s="84">
        <f t="shared" si="15"/>
        <v>290580</v>
      </c>
      <c r="N44" s="93">
        <f t="shared" si="14"/>
        <v>333</v>
      </c>
      <c r="O44" s="60">
        <v>1160</v>
      </c>
      <c r="P44" s="84">
        <f t="shared" si="16"/>
        <v>386280</v>
      </c>
    </row>
    <row r="45" spans="2:16" x14ac:dyDescent="0.25">
      <c r="B45" s="92"/>
      <c r="C45" s="80"/>
      <c r="D45" s="80" t="s">
        <v>37</v>
      </c>
      <c r="E45" s="80"/>
      <c r="F45" s="80"/>
      <c r="G45" s="81">
        <v>2.25</v>
      </c>
      <c r="H45" s="93">
        <f t="shared" si="11"/>
        <v>249.75</v>
      </c>
      <c r="I45" s="60">
        <v>1231</v>
      </c>
      <c r="J45" s="84">
        <f t="shared" si="12"/>
        <v>307442</v>
      </c>
      <c r="K45" s="93">
        <f t="shared" si="13"/>
        <v>375.75</v>
      </c>
      <c r="L45" s="60">
        <v>1231</v>
      </c>
      <c r="M45" s="84">
        <f t="shared" si="15"/>
        <v>462548</v>
      </c>
      <c r="N45" s="93">
        <f t="shared" si="14"/>
        <v>499.5</v>
      </c>
      <c r="O45" s="60">
        <v>1231</v>
      </c>
      <c r="P45" s="84">
        <f t="shared" si="16"/>
        <v>614885</v>
      </c>
    </row>
    <row r="46" spans="2:16" x14ac:dyDescent="0.25">
      <c r="B46" s="92"/>
      <c r="C46" s="80"/>
      <c r="D46" s="80" t="s">
        <v>38</v>
      </c>
      <c r="E46" s="80"/>
      <c r="F46" s="80"/>
      <c r="G46" s="81">
        <v>3</v>
      </c>
      <c r="H46" s="93">
        <f t="shared" si="11"/>
        <v>333</v>
      </c>
      <c r="I46" s="60">
        <v>171</v>
      </c>
      <c r="J46" s="84">
        <f t="shared" si="12"/>
        <v>56943</v>
      </c>
      <c r="K46" s="93">
        <f t="shared" si="13"/>
        <v>501</v>
      </c>
      <c r="L46" s="60">
        <v>171</v>
      </c>
      <c r="M46" s="84">
        <f t="shared" si="15"/>
        <v>85671</v>
      </c>
      <c r="N46" s="93">
        <f t="shared" si="14"/>
        <v>666</v>
      </c>
      <c r="O46" s="60">
        <v>171</v>
      </c>
      <c r="P46" s="84">
        <f t="shared" si="16"/>
        <v>113886</v>
      </c>
    </row>
    <row r="47" spans="2:16" ht="15.75" thickBot="1" x14ac:dyDescent="0.3">
      <c r="B47" s="92"/>
      <c r="C47" s="80"/>
      <c r="D47" s="80" t="s">
        <v>39</v>
      </c>
      <c r="E47" s="80"/>
      <c r="F47" s="80"/>
      <c r="G47" s="81">
        <v>1.5</v>
      </c>
      <c r="H47" s="93">
        <f t="shared" si="11"/>
        <v>166.5</v>
      </c>
      <c r="I47" s="61">
        <v>423</v>
      </c>
      <c r="J47" s="84">
        <f t="shared" si="12"/>
        <v>70430</v>
      </c>
      <c r="K47" s="93">
        <f t="shared" si="13"/>
        <v>250.5</v>
      </c>
      <c r="L47" s="61">
        <v>423</v>
      </c>
      <c r="M47" s="84">
        <f t="shared" si="15"/>
        <v>105962</v>
      </c>
      <c r="N47" s="93">
        <f t="shared" si="14"/>
        <v>333</v>
      </c>
      <c r="O47" s="61">
        <v>423</v>
      </c>
      <c r="P47" s="84">
        <f t="shared" si="16"/>
        <v>140859</v>
      </c>
    </row>
    <row r="48" spans="2:16" x14ac:dyDescent="0.25">
      <c r="B48" s="92"/>
      <c r="C48" s="80"/>
      <c r="D48" s="80"/>
      <c r="E48" s="80"/>
      <c r="F48" s="80"/>
      <c r="G48" s="81"/>
      <c r="H48" s="93"/>
      <c r="I48" s="83"/>
      <c r="J48" s="84"/>
      <c r="K48" s="93"/>
      <c r="L48" s="83"/>
      <c r="M48" s="84"/>
      <c r="N48" s="93"/>
      <c r="O48" s="83"/>
      <c r="P48" s="84"/>
    </row>
    <row r="49" spans="2:18" s="39" customFormat="1" x14ac:dyDescent="0.25">
      <c r="B49" s="94"/>
      <c r="C49" s="95"/>
      <c r="D49" s="95"/>
      <c r="E49" s="95" t="s">
        <v>45</v>
      </c>
      <c r="F49" s="95"/>
      <c r="G49" s="96"/>
      <c r="H49" s="97"/>
      <c r="I49" s="98"/>
      <c r="J49" s="99">
        <f>SUM(J40:J48)</f>
        <v>1411171</v>
      </c>
      <c r="K49" s="97"/>
      <c r="L49" s="98"/>
      <c r="M49" s="99">
        <f>SUM(M40:M48)</f>
        <v>2123113</v>
      </c>
      <c r="N49" s="97"/>
      <c r="O49" s="98"/>
      <c r="P49" s="99">
        <f>SUM(P40:P48)</f>
        <v>2822342</v>
      </c>
    </row>
    <row r="50" spans="2:18" x14ac:dyDescent="0.25">
      <c r="B50" s="92"/>
      <c r="C50" s="80"/>
      <c r="D50" s="80"/>
      <c r="E50" s="80"/>
      <c r="F50" s="80"/>
      <c r="G50" s="81"/>
      <c r="H50" s="82"/>
      <c r="I50" s="83"/>
      <c r="J50" s="100"/>
      <c r="K50" s="82"/>
      <c r="L50" s="83"/>
      <c r="M50" s="100"/>
      <c r="N50" s="82"/>
      <c r="O50" s="83"/>
      <c r="P50" s="100"/>
    </row>
    <row r="51" spans="2:18" ht="52.5" thickBot="1" x14ac:dyDescent="0.45">
      <c r="B51" s="85" t="s">
        <v>46</v>
      </c>
      <c r="C51" s="86"/>
      <c r="D51" s="87"/>
      <c r="E51" s="87"/>
      <c r="F51" s="87"/>
      <c r="G51" s="88" t="s">
        <v>28</v>
      </c>
      <c r="H51" s="89" t="s">
        <v>42</v>
      </c>
      <c r="I51" s="90" t="s">
        <v>19</v>
      </c>
      <c r="J51" s="91" t="s">
        <v>20</v>
      </c>
      <c r="K51" s="89" t="s">
        <v>43</v>
      </c>
      <c r="L51" s="90" t="s">
        <v>19</v>
      </c>
      <c r="M51" s="91" t="s">
        <v>20</v>
      </c>
      <c r="N51" s="89" t="s">
        <v>44</v>
      </c>
      <c r="O51" s="90" t="s">
        <v>19</v>
      </c>
      <c r="P51" s="91" t="s">
        <v>20</v>
      </c>
    </row>
    <row r="52" spans="2:18" x14ac:dyDescent="0.25">
      <c r="B52" s="92"/>
      <c r="C52" s="80"/>
      <c r="D52" s="80" t="s">
        <v>32</v>
      </c>
      <c r="E52" s="80"/>
      <c r="F52" s="80"/>
      <c r="G52" s="81">
        <v>3</v>
      </c>
      <c r="H52" s="93">
        <f t="shared" ref="H52:H59" si="17">G52*111</f>
        <v>333</v>
      </c>
      <c r="I52" s="59">
        <v>1297</v>
      </c>
      <c r="J52" s="84">
        <f>ROUND(H52*I52,0)</f>
        <v>431901</v>
      </c>
      <c r="K52" s="93">
        <f t="shared" ref="K52:K59" si="18">167*G52</f>
        <v>501</v>
      </c>
      <c r="L52" s="59">
        <v>1297</v>
      </c>
      <c r="M52" s="84">
        <f>ROUND(K52*L52,0)</f>
        <v>649797</v>
      </c>
      <c r="N52" s="93">
        <f t="shared" ref="N52:N59" si="19">222*G52</f>
        <v>666</v>
      </c>
      <c r="O52" s="59">
        <v>1297</v>
      </c>
      <c r="P52" s="84">
        <f>ROUND(N52*O52,0)</f>
        <v>863802</v>
      </c>
    </row>
    <row r="53" spans="2:18" x14ac:dyDescent="0.25">
      <c r="B53" s="92"/>
      <c r="C53" s="80"/>
      <c r="D53" s="80" t="s">
        <v>33</v>
      </c>
      <c r="E53" s="80"/>
      <c r="F53" s="80"/>
      <c r="G53" s="81">
        <v>4</v>
      </c>
      <c r="H53" s="93">
        <f t="shared" si="17"/>
        <v>444</v>
      </c>
      <c r="I53" s="60">
        <v>371</v>
      </c>
      <c r="J53" s="84">
        <f t="shared" ref="J53:J59" si="20">ROUND(H53*I53,0)</f>
        <v>164724</v>
      </c>
      <c r="K53" s="93">
        <f t="shared" si="18"/>
        <v>668</v>
      </c>
      <c r="L53" s="60">
        <v>371</v>
      </c>
      <c r="M53" s="84">
        <f t="shared" ref="M53:M59" si="21">ROUND(K53*L53,0)</f>
        <v>247828</v>
      </c>
      <c r="N53" s="93">
        <f t="shared" si="19"/>
        <v>888</v>
      </c>
      <c r="O53" s="60">
        <v>371</v>
      </c>
      <c r="P53" s="84">
        <f t="shared" ref="P53:P59" si="22">ROUND(N53*O53,0)</f>
        <v>329448</v>
      </c>
    </row>
    <row r="54" spans="2:18" x14ac:dyDescent="0.25">
      <c r="B54" s="92"/>
      <c r="C54" s="80"/>
      <c r="D54" s="80" t="s">
        <v>34</v>
      </c>
      <c r="E54" s="80"/>
      <c r="F54" s="80"/>
      <c r="G54" s="81">
        <v>3</v>
      </c>
      <c r="H54" s="93">
        <f t="shared" si="17"/>
        <v>333</v>
      </c>
      <c r="I54" s="60">
        <v>0</v>
      </c>
      <c r="J54" s="84">
        <f t="shared" si="20"/>
        <v>0</v>
      </c>
      <c r="K54" s="93">
        <f t="shared" si="18"/>
        <v>501</v>
      </c>
      <c r="L54" s="60">
        <v>0</v>
      </c>
      <c r="M54" s="84">
        <f t="shared" si="21"/>
        <v>0</v>
      </c>
      <c r="N54" s="93">
        <f t="shared" si="19"/>
        <v>666</v>
      </c>
      <c r="O54" s="60">
        <v>0</v>
      </c>
      <c r="P54" s="84">
        <f t="shared" si="22"/>
        <v>0</v>
      </c>
    </row>
    <row r="55" spans="2:18" x14ac:dyDescent="0.25">
      <c r="B55" s="92"/>
      <c r="C55" s="80"/>
      <c r="D55" s="80" t="s">
        <v>35</v>
      </c>
      <c r="E55" s="80"/>
      <c r="F55" s="80"/>
      <c r="G55" s="81">
        <v>2</v>
      </c>
      <c r="H55" s="93">
        <f t="shared" si="17"/>
        <v>222</v>
      </c>
      <c r="I55" s="60">
        <v>733</v>
      </c>
      <c r="J55" s="84">
        <f t="shared" si="20"/>
        <v>162726</v>
      </c>
      <c r="K55" s="93">
        <f t="shared" si="18"/>
        <v>334</v>
      </c>
      <c r="L55" s="60">
        <v>733</v>
      </c>
      <c r="M55" s="84">
        <f t="shared" si="21"/>
        <v>244822</v>
      </c>
      <c r="N55" s="93">
        <f t="shared" si="19"/>
        <v>444</v>
      </c>
      <c r="O55" s="60">
        <v>733</v>
      </c>
      <c r="P55" s="84">
        <f t="shared" si="22"/>
        <v>325452</v>
      </c>
    </row>
    <row r="56" spans="2:18" x14ac:dyDescent="0.25">
      <c r="B56" s="92"/>
      <c r="C56" s="80"/>
      <c r="D56" s="80" t="s">
        <v>36</v>
      </c>
      <c r="E56" s="80"/>
      <c r="F56" s="80"/>
      <c r="G56" s="81">
        <v>1</v>
      </c>
      <c r="H56" s="93">
        <f t="shared" si="17"/>
        <v>111</v>
      </c>
      <c r="I56" s="60">
        <v>1928</v>
      </c>
      <c r="J56" s="84">
        <f t="shared" si="20"/>
        <v>214008</v>
      </c>
      <c r="K56" s="93">
        <f t="shared" si="18"/>
        <v>167</v>
      </c>
      <c r="L56" s="60">
        <v>1928</v>
      </c>
      <c r="M56" s="84">
        <f t="shared" si="21"/>
        <v>321976</v>
      </c>
      <c r="N56" s="93">
        <f t="shared" si="19"/>
        <v>222</v>
      </c>
      <c r="O56" s="60">
        <v>1928</v>
      </c>
      <c r="P56" s="84">
        <f t="shared" si="22"/>
        <v>428016</v>
      </c>
    </row>
    <row r="57" spans="2:18" x14ac:dyDescent="0.25">
      <c r="B57" s="92"/>
      <c r="C57" s="80"/>
      <c r="D57" s="80" t="s">
        <v>37</v>
      </c>
      <c r="E57" s="80"/>
      <c r="F57" s="80"/>
      <c r="G57" s="81">
        <v>1.5</v>
      </c>
      <c r="H57" s="93">
        <f t="shared" si="17"/>
        <v>166.5</v>
      </c>
      <c r="I57" s="60">
        <v>2019</v>
      </c>
      <c r="J57" s="84">
        <f t="shared" si="20"/>
        <v>336164</v>
      </c>
      <c r="K57" s="93">
        <f t="shared" si="18"/>
        <v>250.5</v>
      </c>
      <c r="L57" s="60">
        <v>2019</v>
      </c>
      <c r="M57" s="84">
        <f t="shared" si="21"/>
        <v>505760</v>
      </c>
      <c r="N57" s="93">
        <f t="shared" si="19"/>
        <v>333</v>
      </c>
      <c r="O57" s="60">
        <v>2019</v>
      </c>
      <c r="P57" s="84">
        <f t="shared" si="22"/>
        <v>672327</v>
      </c>
    </row>
    <row r="58" spans="2:18" x14ac:dyDescent="0.25">
      <c r="B58" s="92"/>
      <c r="C58" s="80"/>
      <c r="D58" s="80" t="s">
        <v>38</v>
      </c>
      <c r="E58" s="80"/>
      <c r="F58" s="80"/>
      <c r="G58" s="81">
        <v>2</v>
      </c>
      <c r="H58" s="93">
        <f t="shared" si="17"/>
        <v>222</v>
      </c>
      <c r="I58" s="60">
        <v>250</v>
      </c>
      <c r="J58" s="84">
        <f t="shared" si="20"/>
        <v>55500</v>
      </c>
      <c r="K58" s="93">
        <f t="shared" si="18"/>
        <v>334</v>
      </c>
      <c r="L58" s="60">
        <v>250</v>
      </c>
      <c r="M58" s="84">
        <f t="shared" si="21"/>
        <v>83500</v>
      </c>
      <c r="N58" s="93">
        <f t="shared" si="19"/>
        <v>444</v>
      </c>
      <c r="O58" s="60">
        <v>250</v>
      </c>
      <c r="P58" s="84">
        <f t="shared" si="22"/>
        <v>111000</v>
      </c>
    </row>
    <row r="59" spans="2:18" ht="15.75" thickBot="1" x14ac:dyDescent="0.3">
      <c r="B59" s="92"/>
      <c r="C59" s="80"/>
      <c r="D59" s="80" t="s">
        <v>39</v>
      </c>
      <c r="E59" s="80"/>
      <c r="F59" s="80"/>
      <c r="G59" s="81">
        <v>1</v>
      </c>
      <c r="H59" s="93">
        <f t="shared" si="17"/>
        <v>111</v>
      </c>
      <c r="I59" s="61">
        <v>1065</v>
      </c>
      <c r="J59" s="84">
        <f t="shared" si="20"/>
        <v>118215</v>
      </c>
      <c r="K59" s="93">
        <f t="shared" si="18"/>
        <v>167</v>
      </c>
      <c r="L59" s="61">
        <v>1065</v>
      </c>
      <c r="M59" s="84">
        <f t="shared" si="21"/>
        <v>177855</v>
      </c>
      <c r="N59" s="93">
        <f t="shared" si="19"/>
        <v>222</v>
      </c>
      <c r="O59" s="61">
        <v>1065</v>
      </c>
      <c r="P59" s="84">
        <f t="shared" si="22"/>
        <v>236430</v>
      </c>
    </row>
    <row r="60" spans="2:18" x14ac:dyDescent="0.25">
      <c r="B60" s="92"/>
      <c r="C60" s="80"/>
      <c r="D60" s="80"/>
      <c r="E60" s="80"/>
      <c r="F60" s="80"/>
      <c r="G60" s="81"/>
      <c r="H60" s="93"/>
      <c r="I60" s="83"/>
      <c r="J60" s="84"/>
      <c r="K60" s="93"/>
      <c r="L60" s="83"/>
      <c r="M60" s="84"/>
      <c r="N60" s="93"/>
      <c r="O60" s="83"/>
      <c r="P60" s="84"/>
    </row>
    <row r="61" spans="2:18" s="39" customFormat="1" x14ac:dyDescent="0.25">
      <c r="B61" s="94"/>
      <c r="C61" s="95"/>
      <c r="D61" s="95"/>
      <c r="E61" s="95" t="s">
        <v>47</v>
      </c>
      <c r="F61" s="95"/>
      <c r="G61" s="96"/>
      <c r="H61" s="97"/>
      <c r="I61" s="98"/>
      <c r="J61" s="99">
        <f>SUM(J52:J60)</f>
        <v>1483238</v>
      </c>
      <c r="K61" s="97"/>
      <c r="L61" s="98"/>
      <c r="M61" s="99">
        <f>SUM(M52:M60)</f>
        <v>2231538</v>
      </c>
      <c r="N61" s="97"/>
      <c r="O61" s="98"/>
      <c r="P61" s="99">
        <f>SUM(P52:P60)</f>
        <v>2966475</v>
      </c>
      <c r="R61"/>
    </row>
    <row r="62" spans="2:18" s="39" customFormat="1" x14ac:dyDescent="0.25">
      <c r="B62" s="79"/>
      <c r="C62" s="101"/>
      <c r="D62" s="101"/>
      <c r="E62" s="101"/>
      <c r="F62" s="101"/>
      <c r="G62" s="102"/>
      <c r="H62" s="103"/>
      <c r="I62" s="104"/>
      <c r="J62" s="100"/>
      <c r="K62" s="103"/>
      <c r="L62" s="104"/>
      <c r="M62" s="100"/>
      <c r="N62" s="103"/>
      <c r="O62" s="104"/>
      <c r="P62" s="100"/>
      <c r="R62"/>
    </row>
    <row r="63" spans="2:18" ht="15.75" thickBot="1" x14ac:dyDescent="0.3">
      <c r="B63" s="92"/>
      <c r="C63" s="101" t="s">
        <v>48</v>
      </c>
      <c r="D63" s="80"/>
      <c r="E63" s="80"/>
      <c r="F63" s="80"/>
      <c r="G63" s="81"/>
      <c r="H63" s="105">
        <v>0.1</v>
      </c>
      <c r="I63" s="106">
        <f>J63/J66</f>
        <v>0.1055217693090479</v>
      </c>
      <c r="J63" s="107">
        <f>J37+J49+J61</f>
        <v>13493129</v>
      </c>
      <c r="K63" s="105">
        <v>0.15</v>
      </c>
      <c r="L63" s="106">
        <f>M63/M66</f>
        <v>0.16269124307191432</v>
      </c>
      <c r="M63" s="107">
        <f>M37+M49+M61</f>
        <v>20252731</v>
      </c>
      <c r="N63" s="105">
        <v>0.2</v>
      </c>
      <c r="O63" s="106">
        <f>P63/P66</f>
        <v>0.21517104559813438</v>
      </c>
      <c r="P63" s="107">
        <f>P37+P49+P61</f>
        <v>26986257</v>
      </c>
    </row>
    <row r="64" spans="2:18" ht="15.75" thickBot="1" x14ac:dyDescent="0.3">
      <c r="B64" s="108"/>
      <c r="C64" s="109"/>
      <c r="D64" s="109"/>
      <c r="E64" s="109"/>
      <c r="F64" s="109"/>
      <c r="G64" s="110"/>
      <c r="H64" s="111" t="s">
        <v>18</v>
      </c>
      <c r="I64" s="112"/>
      <c r="J64" s="113"/>
      <c r="K64" s="111" t="s">
        <v>18</v>
      </c>
      <c r="L64" s="112"/>
      <c r="M64" s="113"/>
      <c r="N64" s="111" t="s">
        <v>18</v>
      </c>
      <c r="O64" s="112"/>
      <c r="P64" s="113"/>
    </row>
    <row r="65" spans="2:16" x14ac:dyDescent="0.25">
      <c r="B65" s="114"/>
      <c r="C65" s="115"/>
      <c r="D65" s="115"/>
      <c r="E65" s="115"/>
      <c r="F65" s="115"/>
      <c r="G65" s="116"/>
      <c r="H65" s="117"/>
      <c r="I65" s="118"/>
      <c r="J65" s="119"/>
      <c r="K65" s="117"/>
      <c r="L65" s="118"/>
      <c r="M65" s="119"/>
      <c r="N65" s="117"/>
      <c r="O65" s="118"/>
      <c r="P65" s="119"/>
    </row>
    <row r="66" spans="2:16" s="39" customFormat="1" x14ac:dyDescent="0.25">
      <c r="B66" s="120" t="s">
        <v>49</v>
      </c>
      <c r="C66" s="121"/>
      <c r="D66" s="121"/>
      <c r="E66" s="121"/>
      <c r="F66" s="121"/>
      <c r="G66" s="122"/>
      <c r="H66" s="123">
        <f t="shared" ref="H66:P66" si="23">H14+H23+H63</f>
        <v>0.99999999999999989</v>
      </c>
      <c r="I66" s="123">
        <f t="shared" si="23"/>
        <v>1</v>
      </c>
      <c r="J66" s="124">
        <f t="shared" si="23"/>
        <v>127870572</v>
      </c>
      <c r="K66" s="123">
        <f t="shared" si="23"/>
        <v>1</v>
      </c>
      <c r="L66" s="123">
        <f t="shared" si="23"/>
        <v>1</v>
      </c>
      <c r="M66" s="124">
        <f t="shared" si="23"/>
        <v>124485686</v>
      </c>
      <c r="N66" s="123">
        <f t="shared" si="23"/>
        <v>1</v>
      </c>
      <c r="O66" s="123">
        <f t="shared" si="23"/>
        <v>1</v>
      </c>
      <c r="P66" s="124">
        <f t="shared" si="23"/>
        <v>125417697</v>
      </c>
    </row>
    <row r="67" spans="2:16" s="39" customFormat="1" x14ac:dyDescent="0.25">
      <c r="B67" s="120" t="s">
        <v>50</v>
      </c>
      <c r="C67" s="121"/>
      <c r="D67" s="121"/>
      <c r="E67" s="121"/>
      <c r="F67" s="121"/>
      <c r="G67" s="122"/>
      <c r="H67" s="125"/>
      <c r="I67" s="126"/>
      <c r="J67" s="124">
        <f>J68-J66</f>
        <v>5567738</v>
      </c>
      <c r="K67" s="125"/>
      <c r="L67" s="126"/>
      <c r="M67" s="124">
        <f>J68-M66</f>
        <v>8952624</v>
      </c>
      <c r="N67" s="125"/>
      <c r="O67" s="126"/>
      <c r="P67" s="124">
        <f>M68-P66</f>
        <v>8020613</v>
      </c>
    </row>
    <row r="68" spans="2:16" s="39" customFormat="1" ht="15.75" thickBot="1" x14ac:dyDescent="0.3">
      <c r="B68" s="120" t="s">
        <v>51</v>
      </c>
      <c r="C68" s="121"/>
      <c r="D68" s="121"/>
      <c r="E68" s="121"/>
      <c r="F68" s="121"/>
      <c r="G68" s="122"/>
      <c r="H68" s="125"/>
      <c r="I68" s="126"/>
      <c r="J68" s="127">
        <v>133438310</v>
      </c>
      <c r="K68" s="125"/>
      <c r="L68" s="126"/>
      <c r="M68" s="127">
        <f>SUM(M66:M67)</f>
        <v>133438310</v>
      </c>
      <c r="N68" s="125"/>
      <c r="O68" s="126"/>
      <c r="P68" s="127">
        <f>SUM(P66:P67)</f>
        <v>133438310</v>
      </c>
    </row>
    <row r="69" spans="2:16" x14ac:dyDescent="0.25">
      <c r="B69" s="128"/>
      <c r="C69" s="129"/>
      <c r="D69" s="129"/>
      <c r="E69" s="129"/>
      <c r="F69" s="129"/>
      <c r="G69" s="130"/>
      <c r="H69" s="131"/>
      <c r="I69" s="132"/>
      <c r="J69" s="133"/>
      <c r="K69" s="131"/>
      <c r="L69" s="132"/>
      <c r="M69" s="133"/>
      <c r="N69" s="131"/>
      <c r="O69" s="132"/>
      <c r="P69" s="133"/>
    </row>
    <row r="70" spans="2:16" ht="15.75" thickBot="1" x14ac:dyDescent="0.3">
      <c r="B70" s="134"/>
      <c r="C70" s="135"/>
      <c r="D70" s="135"/>
      <c r="E70" s="135"/>
      <c r="F70" s="135"/>
      <c r="G70" s="136"/>
      <c r="H70" s="137"/>
      <c r="I70" s="138"/>
      <c r="J70" s="139"/>
      <c r="K70" s="137"/>
      <c r="L70" s="138"/>
      <c r="M70" s="139"/>
      <c r="N70" s="137"/>
      <c r="O70" s="138"/>
      <c r="P70" s="139"/>
    </row>
  </sheetData>
  <mergeCells count="3">
    <mergeCell ref="H2:J2"/>
    <mergeCell ref="K2:M2"/>
    <mergeCell ref="N2:P2"/>
  </mergeCells>
  <printOptions horizontalCentered="1"/>
  <pageMargins left="0.7" right="0.7" top="0.5" bottom="0.5" header="0.3" footer="0.3"/>
  <pageSetup scale="67" fitToHeight="0" orientation="landscape" r:id="rId1"/>
  <headerFooter>
    <oddFooter>&amp;L&amp;Z&amp;F\&amp;A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9D8813FFD5434BAAA4E39BA0CDF50E" ma:contentTypeVersion="1" ma:contentTypeDescription="Create a new document." ma:contentTypeScope="" ma:versionID="54529f14e7f6eaee20cb56668f0f1b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0d331ebd68627ead16f146830ec6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949359-FD58-427A-8FA1-40C3C47B9619}"/>
</file>

<file path=customXml/itemProps2.xml><?xml version="1.0" encoding="utf-8"?>
<ds:datastoreItem xmlns:ds="http://schemas.openxmlformats.org/officeDocument/2006/customXml" ds:itemID="{0F0B5A95-36EA-4D61-98BE-59ACB39FEAF8}"/>
</file>

<file path=customXml/itemProps3.xml><?xml version="1.0" encoding="utf-8"?>
<ds:datastoreItem xmlns:ds="http://schemas.openxmlformats.org/officeDocument/2006/customXml" ds:itemID="{700F36EB-D8D1-4C38-BAA1-57AA9E65B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COLA</vt:lpstr>
    </vt:vector>
  </TitlesOfParts>
  <Company>Santa Monica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bonvenuto_chris</dc:creator>
  <cp:lastModifiedBy>donahue_nathaniel</cp:lastModifiedBy>
  <dcterms:created xsi:type="dcterms:W3CDTF">2018-11-07T19:11:22Z</dcterms:created>
  <dcterms:modified xsi:type="dcterms:W3CDTF">2018-11-13T18:27:34Z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0x010100529D8813FFD5434BAAA4E39BA0CDF50E</vt:lpwstr>
  </property>
  <property fmtid="{D5CDD505-2E9C-101B-9397-08002B2CF9AE}" pid="3" name="Order">
    <vt:r8>328600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